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NVEST~1\AppData\Local\Temp\BNZ.5f36405d5bc8b24\"/>
    </mc:Choice>
  </mc:AlternateContent>
  <bookViews>
    <workbookView xWindow="0" yWindow="0" windowWidth="28800" windowHeight="11835" firstSheet="1" activeTab="1"/>
  </bookViews>
  <sheets>
    <sheet name="Rekapitulace stavby" sheetId="1" state="veryHidden" r:id="rId1"/>
    <sheet name="D.1.4.2 - Plynová zařízení" sheetId="2" r:id="rId2"/>
  </sheets>
  <definedNames>
    <definedName name="_xlnm._FilterDatabase" localSheetId="1" hidden="1">'D.1.4.2 - Plynová zařízení'!$C$87:$K$129</definedName>
    <definedName name="_xlnm.Print_Titles" localSheetId="1">'D.1.4.2 - Plynová zařízení'!$87:$87</definedName>
    <definedName name="_xlnm.Print_Titles" localSheetId="0">'Rekapitulace stavby'!$52:$52</definedName>
    <definedName name="_xlnm.Print_Area" localSheetId="1">'D.1.4.2 - Plynová zařízení'!$C$4:$J$41,'D.1.4.2 - Plynová zařízení'!$C$47:$J$67,'D.1.4.2 - Plynová zařízení'!$C$73:$K$129</definedName>
    <definedName name="_xlnm.Print_Area" localSheetId="0">'Rekapitulace stavby'!$D$4:$AO$36,'Rekapitulace stavby'!$C$42:$AQ$57</definedName>
  </definedNames>
  <calcPr calcId="152511"/>
</workbook>
</file>

<file path=xl/calcChain.xml><?xml version="1.0" encoding="utf-8"?>
<calcChain xmlns="http://schemas.openxmlformats.org/spreadsheetml/2006/main">
  <c r="J39" i="2" l="1"/>
  <c r="J38" i="2"/>
  <c r="AY56" i="1" s="1"/>
  <c r="J37" i="2"/>
  <c r="AX56" i="1" s="1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J84" i="2"/>
  <c r="F84" i="2"/>
  <c r="F82" i="2"/>
  <c r="E80" i="2"/>
  <c r="J58" i="2"/>
  <c r="F58" i="2"/>
  <c r="F56" i="2"/>
  <c r="E54" i="2"/>
  <c r="J26" i="2"/>
  <c r="E26" i="2"/>
  <c r="J59" i="2" s="1"/>
  <c r="J25" i="2"/>
  <c r="J20" i="2"/>
  <c r="E20" i="2"/>
  <c r="F85" i="2" s="1"/>
  <c r="J19" i="2"/>
  <c r="J14" i="2"/>
  <c r="J56" i="2" s="1"/>
  <c r="E7" i="2"/>
  <c r="E50" i="2"/>
  <c r="L50" i="1"/>
  <c r="AM50" i="1"/>
  <c r="AM49" i="1"/>
  <c r="L49" i="1"/>
  <c r="AM47" i="1"/>
  <c r="L47" i="1"/>
  <c r="L45" i="1"/>
  <c r="L44" i="1"/>
  <c r="BK129" i="2"/>
  <c r="J128" i="2"/>
  <c r="J126" i="2"/>
  <c r="J125" i="2"/>
  <c r="BK124" i="2"/>
  <c r="J123" i="2"/>
  <c r="BK122" i="2"/>
  <c r="J122" i="2"/>
  <c r="J120" i="2"/>
  <c r="J119" i="2"/>
  <c r="J118" i="2"/>
  <c r="BK117" i="2"/>
  <c r="J116" i="2"/>
  <c r="J115" i="2"/>
  <c r="BK114" i="2"/>
  <c r="J113" i="2"/>
  <c r="J112" i="2"/>
  <c r="BK111" i="2"/>
  <c r="BK110" i="2"/>
  <c r="BK109" i="2"/>
  <c r="BK108" i="2"/>
  <c r="BK107" i="2"/>
  <c r="J106" i="2"/>
  <c r="J105" i="2"/>
  <c r="BK104" i="2"/>
  <c r="J102" i="2"/>
  <c r="J101" i="2"/>
  <c r="BK100" i="2"/>
  <c r="BK99" i="2"/>
  <c r="J98" i="2"/>
  <c r="J96" i="2"/>
  <c r="J94" i="2"/>
  <c r="J93" i="2"/>
  <c r="BK91" i="2"/>
  <c r="AS55" i="1"/>
  <c r="J129" i="2"/>
  <c r="BK128" i="2"/>
  <c r="BK126" i="2"/>
  <c r="BK125" i="2"/>
  <c r="J124" i="2"/>
  <c r="BK123" i="2"/>
  <c r="BK121" i="2"/>
  <c r="J121" i="2"/>
  <c r="BK120" i="2"/>
  <c r="BK119" i="2"/>
  <c r="BK118" i="2"/>
  <c r="J117" i="2"/>
  <c r="BK116" i="2"/>
  <c r="BK115" i="2"/>
  <c r="J114" i="2"/>
  <c r="BK113" i="2"/>
  <c r="BK112" i="2"/>
  <c r="J111" i="2"/>
  <c r="J110" i="2"/>
  <c r="J109" i="2"/>
  <c r="J108" i="2"/>
  <c r="J107" i="2"/>
  <c r="BK106" i="2"/>
  <c r="BK105" i="2"/>
  <c r="J104" i="2"/>
  <c r="BK103" i="2"/>
  <c r="J103" i="2"/>
  <c r="BK102" i="2"/>
  <c r="BK101" i="2"/>
  <c r="J100" i="2"/>
  <c r="J99" i="2"/>
  <c r="BK98" i="2"/>
  <c r="BK97" i="2"/>
  <c r="BK95" i="2"/>
  <c r="BK94" i="2"/>
  <c r="BK93" i="2"/>
  <c r="BK92" i="2"/>
  <c r="J97" i="2"/>
  <c r="BK96" i="2"/>
  <c r="J95" i="2"/>
  <c r="J92" i="2"/>
  <c r="J91" i="2"/>
  <c r="R127" i="2" l="1"/>
  <c r="BK90" i="2"/>
  <c r="J90" i="2" s="1"/>
  <c r="J65" i="2" s="1"/>
  <c r="P90" i="2"/>
  <c r="R90" i="2"/>
  <c r="R89" i="2"/>
  <c r="R88" i="2" s="1"/>
  <c r="T90" i="2"/>
  <c r="T89" i="2" s="1"/>
  <c r="T88" i="2" s="1"/>
  <c r="BK127" i="2"/>
  <c r="J127" i="2"/>
  <c r="J66" i="2" s="1"/>
  <c r="P127" i="2"/>
  <c r="P89" i="2" s="1"/>
  <c r="P88" i="2" s="1"/>
  <c r="AU56" i="1" s="1"/>
  <c r="AU55" i="1" s="1"/>
  <c r="AU54" i="1" s="1"/>
  <c r="T127" i="2"/>
  <c r="F59" i="2"/>
  <c r="E76" i="2"/>
  <c r="J82" i="2"/>
  <c r="J85" i="2"/>
  <c r="BE94" i="2"/>
  <c r="BE112" i="2"/>
  <c r="BE91" i="2"/>
  <c r="BE93" i="2"/>
  <c r="BE100" i="2"/>
  <c r="BE104" i="2"/>
  <c r="BE114" i="2"/>
  <c r="BE115" i="2"/>
  <c r="BE118" i="2"/>
  <c r="BE120" i="2"/>
  <c r="BE121" i="2"/>
  <c r="BE122" i="2"/>
  <c r="BE124" i="2"/>
  <c r="BE125" i="2"/>
  <c r="BE129" i="2"/>
  <c r="BE92" i="2"/>
  <c r="BE95" i="2"/>
  <c r="BE96" i="2"/>
  <c r="BE97" i="2"/>
  <c r="BE98" i="2"/>
  <c r="BE99" i="2"/>
  <c r="BE101" i="2"/>
  <c r="BE102" i="2"/>
  <c r="BE103" i="2"/>
  <c r="BE105" i="2"/>
  <c r="BE106" i="2"/>
  <c r="BE107" i="2"/>
  <c r="BE108" i="2"/>
  <c r="BE109" i="2"/>
  <c r="BE110" i="2"/>
  <c r="BE111" i="2"/>
  <c r="BE113" i="2"/>
  <c r="BE116" i="2"/>
  <c r="BE117" i="2"/>
  <c r="BE119" i="2"/>
  <c r="BE123" i="2"/>
  <c r="BE126" i="2"/>
  <c r="BE128" i="2"/>
  <c r="F38" i="2"/>
  <c r="BC56" i="1" s="1"/>
  <c r="BC55" i="1" s="1"/>
  <c r="AY55" i="1" s="1"/>
  <c r="F37" i="2"/>
  <c r="BB56" i="1" s="1"/>
  <c r="BB55" i="1" s="1"/>
  <c r="AX55" i="1" s="1"/>
  <c r="J36" i="2"/>
  <c r="AW56" i="1" s="1"/>
  <c r="AS54" i="1"/>
  <c r="F36" i="2"/>
  <c r="BA56" i="1"/>
  <c r="BA55" i="1" s="1"/>
  <c r="AW55" i="1" s="1"/>
  <c r="F39" i="2"/>
  <c r="BD56" i="1"/>
  <c r="BD55" i="1" s="1"/>
  <c r="BD54" i="1" s="1"/>
  <c r="W33" i="1" s="1"/>
  <c r="BK89" i="2" l="1"/>
  <c r="J89" i="2" s="1"/>
  <c r="J64" i="2" s="1"/>
  <c r="BA54" i="1"/>
  <c r="W30" i="1" s="1"/>
  <c r="BC54" i="1"/>
  <c r="W32" i="1"/>
  <c r="F35" i="2"/>
  <c r="AZ56" i="1" s="1"/>
  <c r="AZ55" i="1" s="1"/>
  <c r="AV55" i="1" s="1"/>
  <c r="AT55" i="1" s="1"/>
  <c r="BB54" i="1"/>
  <c r="AX54" i="1" s="1"/>
  <c r="J35" i="2"/>
  <c r="AV56" i="1" s="1"/>
  <c r="AT56" i="1" s="1"/>
  <c r="BK88" i="2" l="1"/>
  <c r="J88" i="2" s="1"/>
  <c r="J63" i="2" s="1"/>
  <c r="AW54" i="1"/>
  <c r="AK30" i="1" s="1"/>
  <c r="AY54" i="1"/>
  <c r="W31" i="1"/>
  <c r="AZ54" i="1"/>
  <c r="W29" i="1" s="1"/>
  <c r="AV54" i="1" l="1"/>
  <c r="AK29" i="1" s="1"/>
  <c r="J32" i="2"/>
  <c r="AG56" i="1" s="1"/>
  <c r="AN56" i="1" s="1"/>
  <c r="J41" i="2" l="1"/>
  <c r="AT54" i="1"/>
  <c r="AG55" i="1"/>
  <c r="AG54" i="1" s="1"/>
  <c r="AN54" i="1" s="1"/>
  <c r="AN55" i="1" l="1"/>
  <c r="AK26" i="1"/>
  <c r="AK35" i="1"/>
</calcChain>
</file>

<file path=xl/sharedStrings.xml><?xml version="1.0" encoding="utf-8"?>
<sst xmlns="http://schemas.openxmlformats.org/spreadsheetml/2006/main" count="831" uniqueCount="276">
  <si>
    <t>Export Komplet</t>
  </si>
  <si>
    <t>VZ</t>
  </si>
  <si>
    <t>2.0</t>
  </si>
  <si>
    <t/>
  </si>
  <si>
    <t>False</t>
  </si>
  <si>
    <t>{a9a48578-1dc2-4dec-89ac-fe43799ec641}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</si>
  <si>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</si>
  <si>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</si>
  <si>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</si>
  <si>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</si>
  <si>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</si>
  <si>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</si>
  <si>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</si>
  <si>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</si>
  <si>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</si>
  <si>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20012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</si>
  <si>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</si>
  <si>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</si>
  <si>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KOTELNY MŠ U Stadionu, Česká Třebová</t>
  </si>
  <si>
    <t>KSO:</t>
  </si>
  <si>
    <t>CC-CZ:</t>
  </si>
  <si>
    <t>Místo:</t>
  </si>
  <si>
    <t>Habrmanova č.p. 1779, 560 02 Česká Třebová</t>
  </si>
  <si>
    <t>Datum:</t>
  </si>
  <si>
    <t>20. 5. 2020</t>
  </si>
  <si>
    <t>Zadavatel:</t>
  </si>
  <si>
    <t>IČ:</t>
  </si>
  <si>
    <t>002 78 653</t>
  </si>
  <si>
    <t>Město Česká Třebová</t>
  </si>
  <si>
    <t>DIČ:</t>
  </si>
  <si>
    <t>Uchazeč:</t>
  </si>
  <si>
    <t>Vyplň údaj</t>
  </si>
  <si>
    <t>Projektant:</t>
  </si>
  <si>
    <t>60145277</t>
  </si>
  <si>
    <t>Jiří Kamenický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</si>
  <si>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</si>
  <si>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</si>
  <si>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</si>
  <si>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</si>
  <si>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</si>
  <si>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</si>
  <si>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</si>
  <si>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</si>
  <si>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</si>
  <si>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</si>
  <si>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</si>
  <si>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</si>
  <si>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</si>
  <si>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</si>
  <si>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</si>
  <si>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</si>
  <si>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</si>
  <si>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</si>
  <si>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</si>
  <si>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</si>
  <si>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</si>
  <si>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</si>
  <si>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</si>
  <si>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</si>
  <si>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</si>
  <si>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</si>
  <si>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</si>
  <si>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</si>
  <si>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</si>
  <si>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</si>
  <si>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</si>
  <si>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</si>
  <si>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</si>
  <si>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</si>
  <si>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</si>
  <si>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</si>
  <si>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</si>
  <si>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</si>
  <si>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</si>
  <si>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</si>
  <si>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</si>
  <si>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</si>
  <si>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</si>
  <si>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REKONSTRUKCE KOTELNY</t>
  </si>
  <si>
    <t>STA</t>
  </si>
  <si>
    <t>1</t>
  </si>
  <si>
    <t>{d1def8d5-56c1-43fc-8653-708fb8b0eb6f}</t>
  </si>
  <si>
    <t>2</t>
  </si>
  <si>
    <t>/</t>
  </si>
  <si>
    <t>D.1.4.2</t>
  </si>
  <si>
    <t>Plynová zařízení</t>
  </si>
  <si>
    <t>Soupis</t>
  </si>
  <si>
    <t>{6b933f5e-290c-4ef3-a9f4-63a01b8a7783}</t>
  </si>
  <si>
    <t>KRYCÍ LIST SOUPISU PRACÍ</t>
  </si>
  <si>
    <t>Objekt:</t>
  </si>
  <si>
    <t>20012 - REKONSTRUKCE KOTELNY</t>
  </si>
  <si>
    <t>Soupis:</t>
  </si>
  <si>
    <t>D.1.4.2 - Plynová zařízení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</si>
  <si>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</si>
  <si>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</si>
  <si>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</si>
  <si>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</si>
  <si>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</si>
  <si>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723 - Zdravotechnika - vnitřní plynovod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</si>
  <si>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</si>
  <si>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</si>
  <si>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</si>
  <si>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</si>
  <si>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</si>
  <si>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</si>
  <si>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</si>
  <si>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</si>
  <si>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</si>
  <si>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</si>
  <si>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</si>
  <si>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</si>
  <si>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</si>
  <si>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</si>
  <si>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</si>
  <si>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</si>
  <si>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</si>
  <si>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723</t>
  </si>
  <si>
    <t>Zdravotechnika - vnitřní plynovod</t>
  </si>
  <si>
    <t>K</t>
  </si>
  <si>
    <t>388411490</t>
  </si>
  <si>
    <t>tlakoměr plynový D 160 se spodním přípojem rozsah 0-6 KPa včetně přípojky a kohoutu a montáže</t>
  </si>
  <si>
    <t>kus</t>
  </si>
  <si>
    <t>16</t>
  </si>
  <si>
    <t>113034673</t>
  </si>
  <si>
    <t>723111202</t>
  </si>
  <si>
    <t>Potrubí z ocelových trubek závitových černých spojovaných svařováním, bezešvých běžných DN 15</t>
  </si>
  <si>
    <t>m</t>
  </si>
  <si>
    <t>CS ÚRS 2020 01</t>
  </si>
  <si>
    <t>-1278362710</t>
  </si>
  <si>
    <t>3</t>
  </si>
  <si>
    <t>723111203</t>
  </si>
  <si>
    <t>Potrubí z ocelových trubek závitových černých spojovaných svařováním, bezešvých běžných DN 20</t>
  </si>
  <si>
    <t>1715490590</t>
  </si>
  <si>
    <t>4</t>
  </si>
  <si>
    <t>723111204</t>
  </si>
  <si>
    <t>Potrubí z ocelových trubek závitových černých spojovaných svařováním, bezešvých běžných DN 25</t>
  </si>
  <si>
    <t>1582301141</t>
  </si>
  <si>
    <t>5</t>
  </si>
  <si>
    <t>723111206</t>
  </si>
  <si>
    <t>Potrubí z ocelových trubek závitových černých spojovaných svařováním, bezešvých běžných DN 40</t>
  </si>
  <si>
    <t>-1924305144</t>
  </si>
  <si>
    <t>6</t>
  </si>
  <si>
    <t>723120804</t>
  </si>
  <si>
    <t>Demontáž potrubí svařovaného z ocelových trubek závitových do DN 25</t>
  </si>
  <si>
    <t>477054806</t>
  </si>
  <si>
    <t>7</t>
  </si>
  <si>
    <t>723120805</t>
  </si>
  <si>
    <t>Demontáž potrubí svařovaného z ocelových trubek závitových přes 25 do DN 50</t>
  </si>
  <si>
    <t>-725120013</t>
  </si>
  <si>
    <t>8</t>
  </si>
  <si>
    <t>723150312</t>
  </si>
  <si>
    <t>Potrubí z ocelových trubek hladkých černých spojovaných svařováním tvářených za tepla Ø 57/3,2</t>
  </si>
  <si>
    <t>-2026593386</t>
  </si>
  <si>
    <t>9</t>
  </si>
  <si>
    <t>723150315</t>
  </si>
  <si>
    <t>Potrubí z ocelových trubek hladkých černých spojovaných svařováním tvářených za tepla Ø 108/4</t>
  </si>
  <si>
    <t>1702173692</t>
  </si>
  <si>
    <t>10</t>
  </si>
  <si>
    <t>723150351</t>
  </si>
  <si>
    <t>Potrubí z ocelových trubek hladkých redukce - zhotovení kováním přes 2 DN DN 40/20</t>
  </si>
  <si>
    <t>-1976851021</t>
  </si>
  <si>
    <t>11</t>
  </si>
  <si>
    <t>723150355</t>
  </si>
  <si>
    <t>Potrubí z ocelových trubek hladkých redukce - zhotovení kováním přes 2 DN DN 100/50</t>
  </si>
  <si>
    <t>524367259</t>
  </si>
  <si>
    <t>12</t>
  </si>
  <si>
    <t>723150366</t>
  </si>
  <si>
    <t>Potrubí z ocelových trubek hladkých chráničky Ø 44,5/2,6</t>
  </si>
  <si>
    <t>1756796481</t>
  </si>
  <si>
    <t>13</t>
  </si>
  <si>
    <t>723150368</t>
  </si>
  <si>
    <t>Potrubí z ocelových trubek hladkých chráničky Ø 76/3,2</t>
  </si>
  <si>
    <t>-1162929267</t>
  </si>
  <si>
    <t>14</t>
  </si>
  <si>
    <t>72315xxx01</t>
  </si>
  <si>
    <t>Zednické přípomoce - prostupy stěn vrtáním pro potrubí, prostup do průměru potrubí 80 mm</t>
  </si>
  <si>
    <t>-1197838860</t>
  </si>
  <si>
    <t>72315xxx03</t>
  </si>
  <si>
    <t>Zednické přípomoce - Vyřezání drážky pro potrubí š. 10cm, hl.10 cm ve stěnách a podlahách a následné zapravení</t>
  </si>
  <si>
    <t>1900323258</t>
  </si>
  <si>
    <t>723160206</t>
  </si>
  <si>
    <t>Přípojky k plynoměrům spojované na závit bez ochozu G 6/4</t>
  </si>
  <si>
    <t>soubor</t>
  </si>
  <si>
    <t>-268359757</t>
  </si>
  <si>
    <t>17</t>
  </si>
  <si>
    <t>723160336</t>
  </si>
  <si>
    <t>Přípojky k plynoměrům rozpěrky přípojek G 6/4</t>
  </si>
  <si>
    <t>-1078983969</t>
  </si>
  <si>
    <t>18</t>
  </si>
  <si>
    <t>723180113.YPS</t>
  </si>
  <si>
    <t>Potrubí plynové nerezové EUROTIS TFG PN 0,5 DN 20</t>
  </si>
  <si>
    <t>1860464980</t>
  </si>
  <si>
    <t>19</t>
  </si>
  <si>
    <t>723190203</t>
  </si>
  <si>
    <t>Přípojky plynovodní ke strojům a zařízením z trubek ocelových závitových černých spojovaných na závit, bezešvých, běžných DN 20</t>
  </si>
  <si>
    <t>-631505735</t>
  </si>
  <si>
    <t>20</t>
  </si>
  <si>
    <t>723231162</t>
  </si>
  <si>
    <t>Armatury se dvěma závity kohouty kulové PN 42 do 185°C plnoprůtokové vnitřní závit těžká řada G 1/2</t>
  </si>
  <si>
    <t>-1173021501</t>
  </si>
  <si>
    <t>723231165</t>
  </si>
  <si>
    <t>Armatury se dvěma závity kohouty kulové PN 42 do 185°C plnoprůtokové vnitřní závit těžká řada G 1 1/4</t>
  </si>
  <si>
    <t>1262274283</t>
  </si>
  <si>
    <t>22</t>
  </si>
  <si>
    <t>723231166</t>
  </si>
  <si>
    <t>Armatury se dvěma závity kohouty kulové PN 42 do 185°C plnoprůtokové vnitřní závit těžká řada G 1 1/2</t>
  </si>
  <si>
    <t>439478442</t>
  </si>
  <si>
    <t>23</t>
  </si>
  <si>
    <t>723231167</t>
  </si>
  <si>
    <t>Armatury se dvěma závity kohouty kulové PN 42 do 185°C plnoprůtokové vnitřní závit těžká řada G 2</t>
  </si>
  <si>
    <t>-481144869</t>
  </si>
  <si>
    <t>24</t>
  </si>
  <si>
    <t>723239101</t>
  </si>
  <si>
    <t>Armatury se dvěma závity montáž armatur se dvěma závity ostatních typů do G 1/2</t>
  </si>
  <si>
    <t>673155258</t>
  </si>
  <si>
    <t>25</t>
  </si>
  <si>
    <t>M</t>
  </si>
  <si>
    <t>319444040</t>
  </si>
  <si>
    <t>zátka s vnějším závitem č.290 DN 1/2" zinkovaná</t>
  </si>
  <si>
    <t>CS ÚRS 2017 01</t>
  </si>
  <si>
    <t>32</t>
  </si>
  <si>
    <t>-1733434501</t>
  </si>
  <si>
    <t>26</t>
  </si>
  <si>
    <t>319444xxx</t>
  </si>
  <si>
    <t>Násadec K916 1/2"</t>
  </si>
  <si>
    <t>-1153263034</t>
  </si>
  <si>
    <t>27</t>
  </si>
  <si>
    <t>723239103</t>
  </si>
  <si>
    <t>Armatury se dvěma závity montáž armatur se dvěma závity ostatních typů G 1</t>
  </si>
  <si>
    <t>1551309989</t>
  </si>
  <si>
    <t>28</t>
  </si>
  <si>
    <t>723xxx10</t>
  </si>
  <si>
    <t>Armatury se dvěma závity středotlaké regulátory tlaku plynu - dvoustupňový R/25._x000D_
Dvoustupňová regulace_x000D_
_x0002_ Vestavěný pojistný ventil_x000D_
_x0002_ Přetlakový a podtlakový rychlouzávěr_x000D_
_x0002_ Vestavěný filtr_x000D_
_x0002_ Nastavitelné hodnoty výstupního tlaku a bezpečnostního uzávěru_x000D_
Vstupní tlak: 0,1 až 6 bar_x000D_
Výstupní tlak: 15 až 50 mbar</t>
  </si>
  <si>
    <t>398571735</t>
  </si>
  <si>
    <t>29</t>
  </si>
  <si>
    <t>723239105</t>
  </si>
  <si>
    <t>Armatury se dvěma závity montáž armatur se dvěma závity ostatních typů G 1 1/2</t>
  </si>
  <si>
    <t>1973293624</t>
  </si>
  <si>
    <t>30</t>
  </si>
  <si>
    <t>422xxx040</t>
  </si>
  <si>
    <t xml:space="preserve">Filtr plynový 6/4", závitové připojení 6/4",filtrační vložka PPR tkanina 5µm, Pmax. 6 bar, medium-zemní plyn,vzduch. </t>
  </si>
  <si>
    <t>1819662458</t>
  </si>
  <si>
    <t>31</t>
  </si>
  <si>
    <t>723239106</t>
  </si>
  <si>
    <t>Armatury se dvěma závity montáž armatur se dvěma závity ostatních typů G 2</t>
  </si>
  <si>
    <t>-139954920</t>
  </si>
  <si>
    <t>422xxx050</t>
  </si>
  <si>
    <t>Filtr plynový 2", závitové připojení 2",filtrační vložka PPR tkanina 5µm, Pmax. 6 bar, medium-zemní plyn,vzduch</t>
  </si>
  <si>
    <t>2065473040</t>
  </si>
  <si>
    <t>33</t>
  </si>
  <si>
    <t>4226182xxx</t>
  </si>
  <si>
    <t>Bezpečnostní membránový uzávěr plynu, DN-50, PN-16, závitový, bez napětí UZAVŘEN (NC) , pracovní přetlak: 1 - 5 kPa ( NT), provedení- SOLO, 24V 50Hz,  typ prostředí: C - výbušné prostředí.   BAP DN50-SVT-C-Rp 2"-solo-R</t>
  </si>
  <si>
    <t>-406585126</t>
  </si>
  <si>
    <t>34</t>
  </si>
  <si>
    <t>733193928</t>
  </si>
  <si>
    <t>Opravy rozvodů potrubí z trubek ocelových hladkých zaslepení potrubí dýnkem Ø 108</t>
  </si>
  <si>
    <t>-2053964711</t>
  </si>
  <si>
    <t>35</t>
  </si>
  <si>
    <t>73319xxx01</t>
  </si>
  <si>
    <t>Tlaková zkouška a revize potrubí plynu</t>
  </si>
  <si>
    <t>-877565561</t>
  </si>
  <si>
    <t>36</t>
  </si>
  <si>
    <t>998723101</t>
  </si>
  <si>
    <t>Přesun hmot pro vnitřní plynovod stanovený z hmotnosti přesunovaného materiálu vodorovná dopravní vzdálenost do 50 m v objektech výšky do 6 m</t>
  </si>
  <si>
    <t>t</t>
  </si>
  <si>
    <t>622616798</t>
  </si>
  <si>
    <t>783</t>
  </si>
  <si>
    <t>Dokončovací práce - nátěry</t>
  </si>
  <si>
    <t>37</t>
  </si>
  <si>
    <t>783617613</t>
  </si>
  <si>
    <t>Krycí nátěr (email) armatur a kovových potrubí potrubí do DN 50 mm dvojnásobný syntetický samozákladující</t>
  </si>
  <si>
    <t>-181155439</t>
  </si>
  <si>
    <t>38</t>
  </si>
  <si>
    <t>783617633</t>
  </si>
  <si>
    <t>Krycí nátěr (email) armatur a kovových potrubí potrubí přes DN 50 do DN 100 mm dvojnásobný syntetický samozákladující</t>
  </si>
  <si>
    <t>-93573021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</si>
</sst>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8" fillId="5" borderId="8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8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8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 applyProtection="1">
      <alignment horizontal="center" vertical="center" wrapText="1"/>
      <protection locked="0"/>
    </xf>
    <xf numFmtId="0" fontId="18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19" fillId="3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0" fontId="22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19" t="s">
        <v>6</v>
      </c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s="1" customFormat="1" ht="24.95" customHeight="1">
      <c r="B4" s="17"/>
      <c r="D4" s="18" t="s">
        <v>10</v>
      </c>
      <c r="AR4" s="17"/>
      <c r="AS4" s="19" t="s">
        <v>11</v>
      </c>
      <c r="BE4" s="20" t="s">
        <v>12</v>
      </c>
      <c r="BS4" s="14" t="s">
        <v>13</v>
      </c>
    </row>
    <row r="5" spans="1:74" s="1" customFormat="1" ht="12" customHeight="1">
      <c r="B5" s="17"/>
      <c r="D5" s="21" t="s">
        <v>14</v>
      </c>
      <c r="K5" s="181" t="s">
        <v>15</v>
      </c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R5" s="17"/>
      <c r="BE5" s="178" t="s">
        <v>16</v>
      </c>
      <c r="BS5" s="14" t="s">
        <v>7</v>
      </c>
    </row>
    <row r="6" spans="1:74" s="1" customFormat="1" ht="36.950000000000003" customHeight="1">
      <c r="B6" s="17"/>
      <c r="D6" s="23" t="s">
        <v>17</v>
      </c>
      <c r="K6" s="183" t="s">
        <v>18</v>
      </c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R6" s="17"/>
      <c r="BE6" s="179"/>
      <c r="BS6" s="14" t="s">
        <v>7</v>
      </c>
    </row>
    <row r="7" spans="1:74" s="1" customFormat="1" ht="12" customHeight="1">
      <c r="B7" s="17"/>
      <c r="D7" s="24" t="s">
        <v>19</v>
      </c>
      <c r="K7" s="22" t="s">
        <v>3</v>
      </c>
      <c r="AK7" s="24" t="s">
        <v>20</v>
      </c>
      <c r="AN7" s="22" t="s">
        <v>3</v>
      </c>
      <c r="AR7" s="17"/>
      <c r="BE7" s="179"/>
      <c r="BS7" s="14" t="s">
        <v>7</v>
      </c>
    </row>
    <row r="8" spans="1:74" s="1" customFormat="1" ht="12" customHeight="1">
      <c r="B8" s="17"/>
      <c r="D8" s="24" t="s">
        <v>21</v>
      </c>
      <c r="K8" s="22" t="s">
        <v>22</v>
      </c>
      <c r="AK8" s="24" t="s">
        <v>23</v>
      </c>
      <c r="AN8" s="25" t="s">
        <v>24</v>
      </c>
      <c r="AR8" s="17"/>
      <c r="BE8" s="179"/>
      <c r="BS8" s="14" t="s">
        <v>7</v>
      </c>
    </row>
    <row r="9" spans="1:74" s="1" customFormat="1" ht="14.45" customHeight="1">
      <c r="B9" s="17"/>
      <c r="AR9" s="17"/>
      <c r="BE9" s="179"/>
      <c r="BS9" s="14" t="s">
        <v>7</v>
      </c>
    </row>
    <row r="10" spans="1:74" s="1" customFormat="1" ht="12" customHeight="1">
      <c r="B10" s="17"/>
      <c r="D10" s="24" t="s">
        <v>25</v>
      </c>
      <c r="AK10" s="24" t="s">
        <v>26</v>
      </c>
      <c r="AN10" s="22" t="s">
        <v>27</v>
      </c>
      <c r="AR10" s="17"/>
      <c r="BE10" s="179"/>
      <c r="BS10" s="14" t="s">
        <v>7</v>
      </c>
    </row>
    <row r="11" spans="1:74" s="1" customFormat="1" ht="18.399999999999999" customHeight="1">
      <c r="B11" s="17"/>
      <c r="E11" s="22" t="s">
        <v>28</v>
      </c>
      <c r="AK11" s="24" t="s">
        <v>29</v>
      </c>
      <c r="AN11" s="22" t="s">
        <v>3</v>
      </c>
      <c r="AR11" s="17"/>
      <c r="BE11" s="179"/>
      <c r="BS11" s="14" t="s">
        <v>7</v>
      </c>
    </row>
    <row r="12" spans="1:74" s="1" customFormat="1" ht="6.95" customHeight="1">
      <c r="B12" s="17"/>
      <c r="AR12" s="17"/>
      <c r="BE12" s="179"/>
      <c r="BS12" s="14" t="s">
        <v>7</v>
      </c>
    </row>
    <row r="13" spans="1:74" s="1" customFormat="1" ht="12" customHeight="1">
      <c r="B13" s="17"/>
      <c r="D13" s="24" t="s">
        <v>30</v>
      </c>
      <c r="AK13" s="24" t="s">
        <v>26</v>
      </c>
      <c r="AN13" s="26" t="s">
        <v>31</v>
      </c>
      <c r="AR13" s="17"/>
      <c r="BE13" s="179"/>
      <c r="BS13" s="14" t="s">
        <v>7</v>
      </c>
    </row>
    <row r="14" spans="1:74" ht="12.75">
      <c r="B14" s="17"/>
      <c r="E14" s="184" t="s">
        <v>31</v>
      </c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  <c r="AI14" s="185"/>
      <c r="AJ14" s="185"/>
      <c r="AK14" s="24" t="s">
        <v>29</v>
      </c>
      <c r="AN14" s="26" t="s">
        <v>31</v>
      </c>
      <c r="AR14" s="17"/>
      <c r="BE14" s="179"/>
      <c r="BS14" s="14" t="s">
        <v>7</v>
      </c>
    </row>
    <row r="15" spans="1:74" s="1" customFormat="1" ht="6.95" customHeight="1">
      <c r="B15" s="17"/>
      <c r="AR15" s="17"/>
      <c r="BE15" s="179"/>
      <c r="BS15" s="14" t="s">
        <v>4</v>
      </c>
    </row>
    <row r="16" spans="1:74" s="1" customFormat="1" ht="12" customHeight="1">
      <c r="B16" s="17"/>
      <c r="D16" s="24" t="s">
        <v>32</v>
      </c>
      <c r="AK16" s="24" t="s">
        <v>26</v>
      </c>
      <c r="AN16" s="22" t="s">
        <v>33</v>
      </c>
      <c r="AR16" s="17"/>
      <c r="BE16" s="179"/>
      <c r="BS16" s="14" t="s">
        <v>4</v>
      </c>
    </row>
    <row r="17" spans="1:71" s="1" customFormat="1" ht="18.399999999999999" customHeight="1">
      <c r="B17" s="17"/>
      <c r="E17" s="22" t="s">
        <v>34</v>
      </c>
      <c r="AK17" s="24" t="s">
        <v>29</v>
      </c>
      <c r="AN17" s="22" t="s">
        <v>3</v>
      </c>
      <c r="AR17" s="17"/>
      <c r="BE17" s="179"/>
      <c r="BS17" s="14" t="s">
        <v>35</v>
      </c>
    </row>
    <row r="18" spans="1:71" s="1" customFormat="1" ht="6.95" customHeight="1">
      <c r="B18" s="17"/>
      <c r="AR18" s="17"/>
      <c r="BE18" s="179"/>
      <c r="BS18" s="14" t="s">
        <v>7</v>
      </c>
    </row>
    <row r="19" spans="1:71" s="1" customFormat="1" ht="12" customHeight="1">
      <c r="B19" s="17"/>
      <c r="D19" s="24" t="s">
        <v>36</v>
      </c>
      <c r="AK19" s="24" t="s">
        <v>26</v>
      </c>
      <c r="AN19" s="22" t="s">
        <v>3</v>
      </c>
      <c r="AR19" s="17"/>
      <c r="BE19" s="179"/>
      <c r="BS19" s="14" t="s">
        <v>7</v>
      </c>
    </row>
    <row r="20" spans="1:71" s="1" customFormat="1" ht="18.399999999999999" customHeight="1">
      <c r="B20" s="17"/>
      <c r="E20" s="22" t="s">
        <v>37</v>
      </c>
      <c r="AK20" s="24" t="s">
        <v>29</v>
      </c>
      <c r="AN20" s="22" t="s">
        <v>3</v>
      </c>
      <c r="AR20" s="17"/>
      <c r="BE20" s="179"/>
      <c r="BS20" s="14" t="s">
        <v>4</v>
      </c>
    </row>
    <row r="21" spans="1:71" s="1" customFormat="1" ht="6.95" customHeight="1">
      <c r="B21" s="17"/>
      <c r="AR21" s="17"/>
      <c r="BE21" s="179"/>
    </row>
    <row r="22" spans="1:71" s="1" customFormat="1" ht="12" customHeight="1">
      <c r="B22" s="17"/>
      <c r="D22" s="24" t="s">
        <v>38</v>
      </c>
      <c r="AR22" s="17"/>
      <c r="BE22" s="179"/>
    </row>
    <row r="23" spans="1:71" s="1" customFormat="1" ht="47.25" customHeight="1">
      <c r="B23" s="17"/>
      <c r="E23" s="186" t="s">
        <v>39</v>
      </c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R23" s="17"/>
      <c r="BE23" s="179"/>
    </row>
    <row r="24" spans="1:71" s="1" customFormat="1" ht="6.95" customHeight="1">
      <c r="B24" s="17"/>
      <c r="AR24" s="17"/>
      <c r="BE24" s="179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79"/>
    </row>
    <row r="26" spans="1:71" s="2" customFormat="1" ht="25.9" customHeight="1">
      <c r="A26" s="29"/>
      <c r="B26" s="30"/>
      <c r="C26" s="29"/>
      <c r="D26" s="31" t="s">
        <v>40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7">
        <f>ROUND(AG54,2)</f>
        <v>0</v>
      </c>
      <c r="AL26" s="188"/>
      <c r="AM26" s="188"/>
      <c r="AN26" s="188"/>
      <c r="AO26" s="188"/>
      <c r="AP26" s="29"/>
      <c r="AQ26" s="29"/>
      <c r="AR26" s="30"/>
      <c r="BE26" s="17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79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89" t="s">
        <v>41</v>
      </c>
      <c r="M28" s="189"/>
      <c r="N28" s="189"/>
      <c r="O28" s="189"/>
      <c r="P28" s="189"/>
      <c r="Q28" s="29"/>
      <c r="R28" s="29"/>
      <c r="S28" s="29"/>
      <c r="T28" s="29"/>
      <c r="U28" s="29"/>
      <c r="V28" s="29"/>
      <c r="W28" s="189" t="s">
        <v>42</v>
      </c>
      <c r="X28" s="189"/>
      <c r="Y28" s="189"/>
      <c r="Z28" s="189"/>
      <c r="AA28" s="189"/>
      <c r="AB28" s="189"/>
      <c r="AC28" s="189"/>
      <c r="AD28" s="189"/>
      <c r="AE28" s="189"/>
      <c r="AF28" s="29"/>
      <c r="AG28" s="29"/>
      <c r="AH28" s="29"/>
      <c r="AI28" s="29"/>
      <c r="AJ28" s="29"/>
      <c r="AK28" s="189" t="s">
        <v>43</v>
      </c>
      <c r="AL28" s="189"/>
      <c r="AM28" s="189"/>
      <c r="AN28" s="189"/>
      <c r="AO28" s="189"/>
      <c r="AP28" s="29"/>
      <c r="AQ28" s="29"/>
      <c r="AR28" s="30"/>
      <c r="BE28" s="179"/>
    </row>
    <row r="29" spans="1:71" s="3" customFormat="1" ht="14.45" customHeight="1">
      <c r="B29" s="34"/>
      <c r="D29" s="24" t="s">
        <v>44</v>
      </c>
      <c r="F29" s="24" t="s">
        <v>45</v>
      </c>
      <c r="L29" s="192">
        <v>0.21</v>
      </c>
      <c r="M29" s="191"/>
      <c r="N29" s="191"/>
      <c r="O29" s="191"/>
      <c r="P29" s="191"/>
      <c r="W29" s="190">
        <f>ROUND(AZ54, 2)</f>
        <v>0</v>
      </c>
      <c r="X29" s="191"/>
      <c r="Y29" s="191"/>
      <c r="Z29" s="191"/>
      <c r="AA29" s="191"/>
      <c r="AB29" s="191"/>
      <c r="AC29" s="191"/>
      <c r="AD29" s="191"/>
      <c r="AE29" s="191"/>
      <c r="AK29" s="190">
        <f>ROUND(AV54, 2)</f>
        <v>0</v>
      </c>
      <c r="AL29" s="191"/>
      <c r="AM29" s="191"/>
      <c r="AN29" s="191"/>
      <c r="AO29" s="191"/>
      <c r="AR29" s="34"/>
      <c r="BE29" s="180"/>
    </row>
    <row r="30" spans="1:71" s="3" customFormat="1" ht="14.45" customHeight="1">
      <c r="B30" s="34"/>
      <c r="F30" s="24" t="s">
        <v>46</v>
      </c>
      <c r="L30" s="192">
        <v>0.15</v>
      </c>
      <c r="M30" s="191"/>
      <c r="N30" s="191"/>
      <c r="O30" s="191"/>
      <c r="P30" s="191"/>
      <c r="W30" s="190">
        <f>ROUND(BA54, 2)</f>
        <v>0</v>
      </c>
      <c r="X30" s="191"/>
      <c r="Y30" s="191"/>
      <c r="Z30" s="191"/>
      <c r="AA30" s="191"/>
      <c r="AB30" s="191"/>
      <c r="AC30" s="191"/>
      <c r="AD30" s="191"/>
      <c r="AE30" s="191"/>
      <c r="AK30" s="190">
        <f>ROUND(AW54, 2)</f>
        <v>0</v>
      </c>
      <c r="AL30" s="191"/>
      <c r="AM30" s="191"/>
      <c r="AN30" s="191"/>
      <c r="AO30" s="191"/>
      <c r="AR30" s="34"/>
      <c r="BE30" s="180"/>
    </row>
    <row r="31" spans="1:71" s="3" customFormat="1" ht="14.45" hidden="1" customHeight="1">
      <c r="B31" s="34"/>
      <c r="F31" s="24" t="s">
        <v>47</v>
      </c>
      <c r="L31" s="192">
        <v>0.21</v>
      </c>
      <c r="M31" s="191"/>
      <c r="N31" s="191"/>
      <c r="O31" s="191"/>
      <c r="P31" s="191"/>
      <c r="W31" s="190">
        <f>ROUND(BB54, 2)</f>
        <v>0</v>
      </c>
      <c r="X31" s="191"/>
      <c r="Y31" s="191"/>
      <c r="Z31" s="191"/>
      <c r="AA31" s="191"/>
      <c r="AB31" s="191"/>
      <c r="AC31" s="191"/>
      <c r="AD31" s="191"/>
      <c r="AE31" s="191"/>
      <c r="AK31" s="190">
        <v>0</v>
      </c>
      <c r="AL31" s="191"/>
      <c r="AM31" s="191"/>
      <c r="AN31" s="191"/>
      <c r="AO31" s="191"/>
      <c r="AR31" s="34"/>
      <c r="BE31" s="180"/>
    </row>
    <row r="32" spans="1:71" s="3" customFormat="1" ht="14.45" hidden="1" customHeight="1">
      <c r="B32" s="34"/>
      <c r="F32" s="24" t="s">
        <v>48</v>
      </c>
      <c r="L32" s="192">
        <v>0.15</v>
      </c>
      <c r="M32" s="191"/>
      <c r="N32" s="191"/>
      <c r="O32" s="191"/>
      <c r="P32" s="191"/>
      <c r="W32" s="190">
        <f>ROUND(BC54, 2)</f>
        <v>0</v>
      </c>
      <c r="X32" s="191"/>
      <c r="Y32" s="191"/>
      <c r="Z32" s="191"/>
      <c r="AA32" s="191"/>
      <c r="AB32" s="191"/>
      <c r="AC32" s="191"/>
      <c r="AD32" s="191"/>
      <c r="AE32" s="191"/>
      <c r="AK32" s="190">
        <v>0</v>
      </c>
      <c r="AL32" s="191"/>
      <c r="AM32" s="191"/>
      <c r="AN32" s="191"/>
      <c r="AO32" s="191"/>
      <c r="AR32" s="34"/>
      <c r="BE32" s="180"/>
    </row>
    <row r="33" spans="1:57" s="3" customFormat="1" ht="14.45" hidden="1" customHeight="1">
      <c r="B33" s="34"/>
      <c r="F33" s="24" t="s">
        <v>49</v>
      </c>
      <c r="L33" s="192">
        <v>0</v>
      </c>
      <c r="M33" s="191"/>
      <c r="N33" s="191"/>
      <c r="O33" s="191"/>
      <c r="P33" s="191"/>
      <c r="W33" s="190">
        <f>ROUND(BD54, 2)</f>
        <v>0</v>
      </c>
      <c r="X33" s="191"/>
      <c r="Y33" s="191"/>
      <c r="Z33" s="191"/>
      <c r="AA33" s="191"/>
      <c r="AB33" s="191"/>
      <c r="AC33" s="191"/>
      <c r="AD33" s="191"/>
      <c r="AE33" s="191"/>
      <c r="AK33" s="190">
        <v>0</v>
      </c>
      <c r="AL33" s="191"/>
      <c r="AM33" s="191"/>
      <c r="AN33" s="191"/>
      <c r="AO33" s="191"/>
      <c r="AR33" s="3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>
      <c r="A35" s="29"/>
      <c r="B35" s="30"/>
      <c r="C35" s="35"/>
      <c r="D35" s="36" t="s">
        <v>50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51</v>
      </c>
      <c r="U35" s="37"/>
      <c r="V35" s="37"/>
      <c r="W35" s="37"/>
      <c r="X35" s="193" t="s">
        <v>52</v>
      </c>
      <c r="Y35" s="194"/>
      <c r="Z35" s="194"/>
      <c r="AA35" s="194"/>
      <c r="AB35" s="194"/>
      <c r="AC35" s="37"/>
      <c r="AD35" s="37"/>
      <c r="AE35" s="37"/>
      <c r="AF35" s="37"/>
      <c r="AG35" s="37"/>
      <c r="AH35" s="37"/>
      <c r="AI35" s="37"/>
      <c r="AJ35" s="37"/>
      <c r="AK35" s="195">
        <f>SUM(AK26:AK33)</f>
        <v>0</v>
      </c>
      <c r="AL35" s="194"/>
      <c r="AM35" s="194"/>
      <c r="AN35" s="194"/>
      <c r="AO35" s="196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6.95" customHeight="1">
      <c r="A37" s="29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  <c r="BE37" s="29"/>
    </row>
    <row r="41" spans="1:57" s="2" customFormat="1" ht="6.95" customHeight="1">
      <c r="A41" s="29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  <c r="BE41" s="29"/>
    </row>
    <row r="42" spans="1:57" s="2" customFormat="1" ht="24.95" customHeight="1">
      <c r="A42" s="29"/>
      <c r="B42" s="30"/>
      <c r="C42" s="18" t="s">
        <v>53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30"/>
      <c r="BE42" s="29"/>
    </row>
    <row r="43" spans="1:57" s="2" customFormat="1" ht="6.95" customHeight="1">
      <c r="A43" s="29"/>
      <c r="B43" s="30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30"/>
      <c r="BE43" s="29"/>
    </row>
    <row r="44" spans="1:57" s="4" customFormat="1" ht="12" customHeight="1">
      <c r="B44" s="43"/>
      <c r="C44" s="24" t="s">
        <v>14</v>
      </c>
      <c r="L44" s="4" t="str">
        <f>K5</f>
        <v>20012</v>
      </c>
      <c r="AR44" s="43"/>
    </row>
    <row r="45" spans="1:57" s="5" customFormat="1" ht="36.950000000000003" customHeight="1">
      <c r="B45" s="44"/>
      <c r="C45" s="45" t="s">
        <v>17</v>
      </c>
      <c r="L45" s="197" t="str">
        <f>K6</f>
        <v>REKONSTRUKCE KOTELNY MŠ U Stadionu, Česká Třebová</v>
      </c>
      <c r="M45" s="198"/>
      <c r="N45" s="198"/>
      <c r="O45" s="198"/>
      <c r="P45" s="198"/>
      <c r="Q45" s="198"/>
      <c r="R45" s="198"/>
      <c r="S45" s="198"/>
      <c r="T45" s="198"/>
      <c r="U45" s="198"/>
      <c r="V45" s="198"/>
      <c r="W45" s="198"/>
      <c r="X45" s="198"/>
      <c r="Y45" s="198"/>
      <c r="Z45" s="198"/>
      <c r="AA45" s="198"/>
      <c r="AB45" s="198"/>
      <c r="AC45" s="198"/>
      <c r="AD45" s="198"/>
      <c r="AE45" s="198"/>
      <c r="AF45" s="198"/>
      <c r="AG45" s="198"/>
      <c r="AH45" s="198"/>
      <c r="AI45" s="198"/>
      <c r="AJ45" s="198"/>
      <c r="AK45" s="198"/>
      <c r="AL45" s="198"/>
      <c r="AM45" s="198"/>
      <c r="AN45" s="198"/>
      <c r="AO45" s="198"/>
      <c r="AR45" s="44"/>
    </row>
    <row r="46" spans="1:57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30"/>
      <c r="BE46" s="29"/>
    </row>
    <row r="47" spans="1:57" s="2" customFormat="1" ht="12" customHeight="1">
      <c r="A47" s="29"/>
      <c r="B47" s="30"/>
      <c r="C47" s="24" t="s">
        <v>21</v>
      </c>
      <c r="D47" s="29"/>
      <c r="E47" s="29"/>
      <c r="F47" s="29"/>
      <c r="G47" s="29"/>
      <c r="H47" s="29"/>
      <c r="I47" s="29"/>
      <c r="J47" s="29"/>
      <c r="K47" s="29"/>
      <c r="L47" s="46" t="str">
        <f>IF(K8="","",K8)</f>
        <v>Habrmanova č.p. 1779, 560 02 Česká Třebová</v>
      </c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4" t="s">
        <v>23</v>
      </c>
      <c r="AJ47" s="29"/>
      <c r="AK47" s="29"/>
      <c r="AL47" s="29"/>
      <c r="AM47" s="199" t="str">
        <f>IF(AN8= "","",AN8)</f>
        <v>20. 5. 2020</v>
      </c>
      <c r="AN47" s="199"/>
      <c r="AO47" s="29"/>
      <c r="AP47" s="29"/>
      <c r="AQ47" s="29"/>
      <c r="AR47" s="30"/>
      <c r="BE47" s="29"/>
    </row>
    <row r="48" spans="1:57" s="2" customFormat="1" ht="6.95" customHeight="1">
      <c r="A48" s="29"/>
      <c r="B48" s="30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30"/>
      <c r="BE48" s="29"/>
    </row>
    <row r="49" spans="1:91" s="2" customFormat="1" ht="15.2" customHeight="1">
      <c r="A49" s="29"/>
      <c r="B49" s="30"/>
      <c r="C49" s="24" t="s">
        <v>25</v>
      </c>
      <c r="D49" s="29"/>
      <c r="E49" s="29"/>
      <c r="F49" s="29"/>
      <c r="G49" s="29"/>
      <c r="H49" s="29"/>
      <c r="I49" s="29"/>
      <c r="J49" s="29"/>
      <c r="K49" s="29"/>
      <c r="L49" s="4" t="str">
        <f>IF(E11= "","",E11)</f>
        <v>Město Česká Třebová</v>
      </c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4" t="s">
        <v>32</v>
      </c>
      <c r="AJ49" s="29"/>
      <c r="AK49" s="29"/>
      <c r="AL49" s="29"/>
      <c r="AM49" s="200" t="str">
        <f>IF(E17="","",E17)</f>
        <v>Jiří Kamenický</v>
      </c>
      <c r="AN49" s="201"/>
      <c r="AO49" s="201"/>
      <c r="AP49" s="201"/>
      <c r="AQ49" s="29"/>
      <c r="AR49" s="30"/>
      <c r="AS49" s="202" t="s">
        <v>54</v>
      </c>
      <c r="AT49" s="203"/>
      <c r="AU49" s="48"/>
      <c r="AV49" s="48"/>
      <c r="AW49" s="48"/>
      <c r="AX49" s="48"/>
      <c r="AY49" s="48"/>
      <c r="AZ49" s="48"/>
      <c r="BA49" s="48"/>
      <c r="BB49" s="48"/>
      <c r="BC49" s="48"/>
      <c r="BD49" s="49"/>
      <c r="BE49" s="29"/>
    </row>
    <row r="50" spans="1:91" s="2" customFormat="1" ht="15.2" customHeight="1">
      <c r="A50" s="29"/>
      <c r="B50" s="30"/>
      <c r="C50" s="24" t="s">
        <v>30</v>
      </c>
      <c r="D50" s="29"/>
      <c r="E50" s="29"/>
      <c r="F50" s="29"/>
      <c r="G50" s="29"/>
      <c r="H50" s="29"/>
      <c r="I50" s="29"/>
      <c r="J50" s="29"/>
      <c r="K50" s="29"/>
      <c r="L50" s="4" t="str">
        <f>IF(E14= "Vyplň údaj","",E14)</f>
        <v/>
      </c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4" t="s">
        <v>36</v>
      </c>
      <c r="AJ50" s="29"/>
      <c r="AK50" s="29"/>
      <c r="AL50" s="29"/>
      <c r="AM50" s="200" t="str">
        <f>IF(E20="","",E20)</f>
        <v xml:space="preserve"> </v>
      </c>
      <c r="AN50" s="201"/>
      <c r="AO50" s="201"/>
      <c r="AP50" s="201"/>
      <c r="AQ50" s="29"/>
      <c r="AR50" s="30"/>
      <c r="AS50" s="204"/>
      <c r="AT50" s="205"/>
      <c r="AU50" s="50"/>
      <c r="AV50" s="50"/>
      <c r="AW50" s="50"/>
      <c r="AX50" s="50"/>
      <c r="AY50" s="50"/>
      <c r="AZ50" s="50"/>
      <c r="BA50" s="50"/>
      <c r="BB50" s="50"/>
      <c r="BC50" s="50"/>
      <c r="BD50" s="51"/>
      <c r="BE50" s="29"/>
    </row>
    <row r="51" spans="1:91" s="2" customFormat="1" ht="10.9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30"/>
      <c r="AS51" s="204"/>
      <c r="AT51" s="205"/>
      <c r="AU51" s="50"/>
      <c r="AV51" s="50"/>
      <c r="AW51" s="50"/>
      <c r="AX51" s="50"/>
      <c r="AY51" s="50"/>
      <c r="AZ51" s="50"/>
      <c r="BA51" s="50"/>
      <c r="BB51" s="50"/>
      <c r="BC51" s="50"/>
      <c r="BD51" s="51"/>
      <c r="BE51" s="29"/>
    </row>
    <row r="52" spans="1:91" s="2" customFormat="1" ht="29.25" customHeight="1">
      <c r="A52" s="29"/>
      <c r="B52" s="30"/>
      <c r="C52" s="206" t="s">
        <v>55</v>
      </c>
      <c r="D52" s="207"/>
      <c r="E52" s="207"/>
      <c r="F52" s="207"/>
      <c r="G52" s="207"/>
      <c r="H52" s="52"/>
      <c r="I52" s="208" t="s">
        <v>56</v>
      </c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/>
      <c r="AF52" s="207"/>
      <c r="AG52" s="209" t="s">
        <v>57</v>
      </c>
      <c r="AH52" s="207"/>
      <c r="AI52" s="207"/>
      <c r="AJ52" s="207"/>
      <c r="AK52" s="207"/>
      <c r="AL52" s="207"/>
      <c r="AM52" s="207"/>
      <c r="AN52" s="208" t="s">
        <v>58</v>
      </c>
      <c r="AO52" s="207"/>
      <c r="AP52" s="207"/>
      <c r="AQ52" s="53" t="s">
        <v>59</v>
      </c>
      <c r="AR52" s="30"/>
      <c r="AS52" s="54" t="s">
        <v>60</v>
      </c>
      <c r="AT52" s="55" t="s">
        <v>61</v>
      </c>
      <c r="AU52" s="55" t="s">
        <v>62</v>
      </c>
      <c r="AV52" s="55" t="s">
        <v>63</v>
      </c>
      <c r="AW52" s="55" t="s">
        <v>64</v>
      </c>
      <c r="AX52" s="55" t="s">
        <v>65</v>
      </c>
      <c r="AY52" s="55" t="s">
        <v>66</v>
      </c>
      <c r="AZ52" s="55" t="s">
        <v>67</v>
      </c>
      <c r="BA52" s="55" t="s">
        <v>68</v>
      </c>
      <c r="BB52" s="55" t="s">
        <v>69</v>
      </c>
      <c r="BC52" s="55" t="s">
        <v>70</v>
      </c>
      <c r="BD52" s="56" t="s">
        <v>71</v>
      </c>
      <c r="BE52" s="29"/>
    </row>
    <row r="53" spans="1:91" s="2" customFormat="1" ht="10.9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30"/>
      <c r="AS53" s="57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9"/>
      <c r="BE53" s="29"/>
    </row>
    <row r="54" spans="1:91" s="6" customFormat="1" ht="32.450000000000003" customHeight="1">
      <c r="B54" s="60"/>
      <c r="C54" s="61" t="s">
        <v>72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17">
        <f>ROUND(AG55,2)</f>
        <v>0</v>
      </c>
      <c r="AH54" s="217"/>
      <c r="AI54" s="217"/>
      <c r="AJ54" s="217"/>
      <c r="AK54" s="217"/>
      <c r="AL54" s="217"/>
      <c r="AM54" s="217"/>
      <c r="AN54" s="218">
        <f>SUM(AG54,AT54)</f>
        <v>0</v>
      </c>
      <c r="AO54" s="218"/>
      <c r="AP54" s="218"/>
      <c r="AQ54" s="64" t="s">
        <v>3</v>
      </c>
      <c r="AR54" s="60"/>
      <c r="AS54" s="65">
        <f>ROUND(AS55,2)</f>
        <v>0</v>
      </c>
      <c r="AT54" s="66">
        <f>ROUND(SUM(AV54:AW54),2)</f>
        <v>0</v>
      </c>
      <c r="AU54" s="67">
        <f>ROUND(AU55,5)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 t="shared" ref="AZ54:BD55" si="0">ROUND(AZ55,2)</f>
        <v>0</v>
      </c>
      <c r="BA54" s="66">
        <f t="shared" si="0"/>
        <v>0</v>
      </c>
      <c r="BB54" s="66">
        <f t="shared" si="0"/>
        <v>0</v>
      </c>
      <c r="BC54" s="66">
        <f t="shared" si="0"/>
        <v>0</v>
      </c>
      <c r="BD54" s="68">
        <f t="shared" si="0"/>
        <v>0</v>
      </c>
      <c r="BS54" s="69" t="s">
        <v>73</v>
      </c>
      <c r="BT54" s="69" t="s">
        <v>74</v>
      </c>
      <c r="BU54" s="70" t="s">
        <v>75</v>
      </c>
      <c r="BV54" s="69" t="s">
        <v>76</v>
      </c>
      <c r="BW54" s="69" t="s">
        <v>5</v>
      </c>
      <c r="BX54" s="69" t="s">
        <v>77</v>
      </c>
      <c r="CL54" s="69" t="s">
        <v>3</v>
      </c>
    </row>
    <row r="55" spans="1:91" s="7" customFormat="1" ht="16.5" customHeight="1">
      <c r="B55" s="71"/>
      <c r="C55" s="72"/>
      <c r="D55" s="213" t="s">
        <v>15</v>
      </c>
      <c r="E55" s="213"/>
      <c r="F55" s="213"/>
      <c r="G55" s="213"/>
      <c r="H55" s="213"/>
      <c r="I55" s="73"/>
      <c r="J55" s="213" t="s">
        <v>78</v>
      </c>
      <c r="K55" s="213"/>
      <c r="L55" s="213"/>
      <c r="M55" s="213"/>
      <c r="N55" s="213"/>
      <c r="O55" s="213"/>
      <c r="P55" s="213"/>
      <c r="Q55" s="213"/>
      <c r="R55" s="213"/>
      <c r="S55" s="213"/>
      <c r="T55" s="213"/>
      <c r="U55" s="213"/>
      <c r="V55" s="213"/>
      <c r="W55" s="213"/>
      <c r="X55" s="213"/>
      <c r="Y55" s="213"/>
      <c r="Z55" s="213"/>
      <c r="AA55" s="213"/>
      <c r="AB55" s="213"/>
      <c r="AC55" s="213"/>
      <c r="AD55" s="213"/>
      <c r="AE55" s="213"/>
      <c r="AF55" s="213"/>
      <c r="AG55" s="212">
        <f>ROUND(AG56,2)</f>
        <v>0</v>
      </c>
      <c r="AH55" s="211"/>
      <c r="AI55" s="211"/>
      <c r="AJ55" s="211"/>
      <c r="AK55" s="211"/>
      <c r="AL55" s="211"/>
      <c r="AM55" s="211"/>
      <c r="AN55" s="210">
        <f>SUM(AG55,AT55)</f>
        <v>0</v>
      </c>
      <c r="AO55" s="211"/>
      <c r="AP55" s="211"/>
      <c r="AQ55" s="74" t="s">
        <v>79</v>
      </c>
      <c r="AR55" s="71"/>
      <c r="AS55" s="75">
        <f>ROUND(AS56,2)</f>
        <v>0</v>
      </c>
      <c r="AT55" s="76">
        <f>ROUND(SUM(AV55:AW55),2)</f>
        <v>0</v>
      </c>
      <c r="AU55" s="77">
        <f>ROUND(AU56,5)</f>
        <v>0</v>
      </c>
      <c r="AV55" s="76">
        <f>ROUND(AZ55*L29,2)</f>
        <v>0</v>
      </c>
      <c r="AW55" s="76">
        <f>ROUND(BA55*L30,2)</f>
        <v>0</v>
      </c>
      <c r="AX55" s="76">
        <f>ROUND(BB55*L29,2)</f>
        <v>0</v>
      </c>
      <c r="AY55" s="76">
        <f>ROUND(BC55*L30,2)</f>
        <v>0</v>
      </c>
      <c r="AZ55" s="76">
        <f t="shared" si="0"/>
        <v>0</v>
      </c>
      <c r="BA55" s="76">
        <f t="shared" si="0"/>
        <v>0</v>
      </c>
      <c r="BB55" s="76">
        <f t="shared" si="0"/>
        <v>0</v>
      </c>
      <c r="BC55" s="76">
        <f t="shared" si="0"/>
        <v>0</v>
      </c>
      <c r="BD55" s="78">
        <f t="shared" si="0"/>
        <v>0</v>
      </c>
      <c r="BS55" s="79" t="s">
        <v>73</v>
      </c>
      <c r="BT55" s="79" t="s">
        <v>80</v>
      </c>
      <c r="BU55" s="79" t="s">
        <v>75</v>
      </c>
      <c r="BV55" s="79" t="s">
        <v>76</v>
      </c>
      <c r="BW55" s="79" t="s">
        <v>81</v>
      </c>
      <c r="BX55" s="79" t="s">
        <v>5</v>
      </c>
      <c r="CL55" s="79" t="s">
        <v>3</v>
      </c>
      <c r="CM55" s="79" t="s">
        <v>82</v>
      </c>
    </row>
    <row r="56" spans="1:91" s="4" customFormat="1" ht="16.5" customHeight="1">
      <c r="A56" s="80" t="s">
        <v>83</v>
      </c>
      <c r="B56" s="43"/>
      <c r="C56" s="10"/>
      <c r="D56" s="10"/>
      <c r="E56" s="216" t="s">
        <v>84</v>
      </c>
      <c r="F56" s="216"/>
      <c r="G56" s="216"/>
      <c r="H56" s="216"/>
      <c r="I56" s="216"/>
      <c r="J56" s="10"/>
      <c r="K56" s="216" t="s">
        <v>85</v>
      </c>
      <c r="L56" s="216"/>
      <c r="M56" s="216"/>
      <c r="N56" s="216"/>
      <c r="O56" s="216"/>
      <c r="P56" s="216"/>
      <c r="Q56" s="216"/>
      <c r="R56" s="216"/>
      <c r="S56" s="216"/>
      <c r="T56" s="216"/>
      <c r="U56" s="216"/>
      <c r="V56" s="216"/>
      <c r="W56" s="216"/>
      <c r="X56" s="216"/>
      <c r="Y56" s="216"/>
      <c r="Z56" s="216"/>
      <c r="AA56" s="216"/>
      <c r="AB56" s="216"/>
      <c r="AC56" s="216"/>
      <c r="AD56" s="216"/>
      <c r="AE56" s="216"/>
      <c r="AF56" s="216"/>
      <c r="AG56" s="214">
        <f>'D.1.4.2 - Plynová zařízení'!J32</f>
        <v>0</v>
      </c>
      <c r="AH56" s="215"/>
      <c r="AI56" s="215"/>
      <c r="AJ56" s="215"/>
      <c r="AK56" s="215"/>
      <c r="AL56" s="215"/>
      <c r="AM56" s="215"/>
      <c r="AN56" s="214">
        <f>SUM(AG56,AT56)</f>
        <v>0</v>
      </c>
      <c r="AO56" s="215"/>
      <c r="AP56" s="215"/>
      <c r="AQ56" s="81" t="s">
        <v>86</v>
      </c>
      <c r="AR56" s="43"/>
      <c r="AS56" s="82">
        <v>0</v>
      </c>
      <c r="AT56" s="83">
        <f>ROUND(SUM(AV56:AW56),2)</f>
        <v>0</v>
      </c>
      <c r="AU56" s="84">
        <f>'D.1.4.2 - Plynová zařízení'!P88</f>
        <v>0</v>
      </c>
      <c r="AV56" s="83">
        <f>'D.1.4.2 - Plynová zařízení'!J35</f>
        <v>0</v>
      </c>
      <c r="AW56" s="83">
        <f>'D.1.4.2 - Plynová zařízení'!J36</f>
        <v>0</v>
      </c>
      <c r="AX56" s="83">
        <f>'D.1.4.2 - Plynová zařízení'!J37</f>
        <v>0</v>
      </c>
      <c r="AY56" s="83">
        <f>'D.1.4.2 - Plynová zařízení'!J38</f>
        <v>0</v>
      </c>
      <c r="AZ56" s="83">
        <f>'D.1.4.2 - Plynová zařízení'!F35</f>
        <v>0</v>
      </c>
      <c r="BA56" s="83">
        <f>'D.1.4.2 - Plynová zařízení'!F36</f>
        <v>0</v>
      </c>
      <c r="BB56" s="83">
        <f>'D.1.4.2 - Plynová zařízení'!F37</f>
        <v>0</v>
      </c>
      <c r="BC56" s="83">
        <f>'D.1.4.2 - Plynová zařízení'!F38</f>
        <v>0</v>
      </c>
      <c r="BD56" s="85">
        <f>'D.1.4.2 - Plynová zařízení'!F39</f>
        <v>0</v>
      </c>
      <c r="BT56" s="22" t="s">
        <v>82</v>
      </c>
      <c r="BV56" s="22" t="s">
        <v>76</v>
      </c>
      <c r="BW56" s="22" t="s">
        <v>87</v>
      </c>
      <c r="BX56" s="22" t="s">
        <v>81</v>
      </c>
      <c r="CL56" s="22" t="s">
        <v>3</v>
      </c>
    </row>
    <row r="57" spans="1:91" s="2" customFormat="1" ht="30" customHeight="1">
      <c r="A57" s="29"/>
      <c r="B57" s="30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30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</row>
    <row r="58" spans="1:91" s="2" customFormat="1" ht="6.95" customHeight="1">
      <c r="A58" s="29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30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</row>
  </sheetData>
  <mergeCells count="46">
    <mergeCell ref="AR2:BE2"/>
    <mergeCell ref="AN56:AP56"/>
    <mergeCell ref="AG56:AM56"/>
    <mergeCell ref="E56:I56"/>
    <mergeCell ref="K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6" location="'D.1.4.2 - Plynová zařízení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6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6"/>
      <c r="L2" s="219" t="s">
        <v>6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4" t="s">
        <v>87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87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88</v>
      </c>
      <c r="I4" s="86"/>
      <c r="L4" s="17"/>
      <c r="M4" s="88" t="s">
        <v>11</v>
      </c>
      <c r="AT4" s="14" t="s">
        <v>4</v>
      </c>
    </row>
    <row r="5" spans="1:46" s="1" customFormat="1" ht="6.95" customHeight="1">
      <c r="B5" s="17"/>
      <c r="I5" s="86"/>
      <c r="L5" s="17"/>
    </row>
    <row r="6" spans="1:46" s="1" customFormat="1" ht="12" customHeight="1">
      <c r="B6" s="17"/>
      <c r="D6" s="24" t="s">
        <v>17</v>
      </c>
      <c r="I6" s="86"/>
      <c r="L6" s="17"/>
    </row>
    <row r="7" spans="1:46" s="1" customFormat="1" ht="16.5" customHeight="1">
      <c r="B7" s="17"/>
      <c r="E7" s="220" t="str">
        <f>'Rekapitulace stavby'!K6</f>
        <v>REKONSTRUKCE KOTELNY MŠ U Stadionu, Česká Třebová</v>
      </c>
      <c r="F7" s="221"/>
      <c r="G7" s="221"/>
      <c r="H7" s="221"/>
      <c r="I7" s="86"/>
      <c r="L7" s="17"/>
    </row>
    <row r="8" spans="1:46" s="1" customFormat="1" ht="12" customHeight="1">
      <c r="B8" s="17"/>
      <c r="D8" s="24" t="s">
        <v>89</v>
      </c>
      <c r="I8" s="86"/>
      <c r="L8" s="17"/>
    </row>
    <row r="9" spans="1:46" s="2" customFormat="1" ht="16.5" customHeight="1">
      <c r="A9" s="29"/>
      <c r="B9" s="30"/>
      <c r="C9" s="29"/>
      <c r="D9" s="29"/>
      <c r="E9" s="220" t="s">
        <v>90</v>
      </c>
      <c r="F9" s="222"/>
      <c r="G9" s="222"/>
      <c r="H9" s="222"/>
      <c r="I9" s="89"/>
      <c r="J9" s="29"/>
      <c r="K9" s="29"/>
      <c r="L9" s="90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91</v>
      </c>
      <c r="E10" s="29"/>
      <c r="F10" s="29"/>
      <c r="G10" s="29"/>
      <c r="H10" s="29"/>
      <c r="I10" s="89"/>
      <c r="J10" s="29"/>
      <c r="K10" s="29"/>
      <c r="L10" s="90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197" t="s">
        <v>92</v>
      </c>
      <c r="F11" s="222"/>
      <c r="G11" s="222"/>
      <c r="H11" s="222"/>
      <c r="I11" s="89"/>
      <c r="J11" s="29"/>
      <c r="K11" s="29"/>
      <c r="L11" s="90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1.25">
      <c r="A12" s="29"/>
      <c r="B12" s="30"/>
      <c r="C12" s="29"/>
      <c r="D12" s="29"/>
      <c r="E12" s="29"/>
      <c r="F12" s="29"/>
      <c r="G12" s="29"/>
      <c r="H12" s="29"/>
      <c r="I12" s="89"/>
      <c r="J12" s="29"/>
      <c r="K12" s="29"/>
      <c r="L12" s="90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19</v>
      </c>
      <c r="E13" s="29"/>
      <c r="F13" s="22" t="s">
        <v>3</v>
      </c>
      <c r="G13" s="29"/>
      <c r="H13" s="29"/>
      <c r="I13" s="91" t="s">
        <v>20</v>
      </c>
      <c r="J13" s="22" t="s">
        <v>3</v>
      </c>
      <c r="K13" s="29"/>
      <c r="L13" s="90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2" t="s">
        <v>22</v>
      </c>
      <c r="G14" s="29"/>
      <c r="H14" s="29"/>
      <c r="I14" s="91" t="s">
        <v>23</v>
      </c>
      <c r="J14" s="47" t="str">
        <f>'Rekapitulace stavby'!AN8</f>
        <v>20. 5. 2020</v>
      </c>
      <c r="K14" s="29"/>
      <c r="L14" s="90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89"/>
      <c r="J15" s="29"/>
      <c r="K15" s="29"/>
      <c r="L15" s="90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25</v>
      </c>
      <c r="E16" s="29"/>
      <c r="F16" s="29"/>
      <c r="G16" s="29"/>
      <c r="H16" s="29"/>
      <c r="I16" s="91" t="s">
        <v>26</v>
      </c>
      <c r="J16" s="22" t="s">
        <v>27</v>
      </c>
      <c r="K16" s="29"/>
      <c r="L16" s="90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28</v>
      </c>
      <c r="F17" s="29"/>
      <c r="G17" s="29"/>
      <c r="H17" s="29"/>
      <c r="I17" s="91" t="s">
        <v>29</v>
      </c>
      <c r="J17" s="22" t="s">
        <v>3</v>
      </c>
      <c r="K17" s="29"/>
      <c r="L17" s="90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89"/>
      <c r="J18" s="29"/>
      <c r="K18" s="29"/>
      <c r="L18" s="90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30</v>
      </c>
      <c r="E19" s="29"/>
      <c r="F19" s="29"/>
      <c r="G19" s="29"/>
      <c r="H19" s="29"/>
      <c r="I19" s="91" t="s">
        <v>26</v>
      </c>
      <c r="J19" s="25" t="str">
        <f>'Rekapitulace stavby'!AN13</f>
        <v>Vyplň údaj</v>
      </c>
      <c r="K19" s="29"/>
      <c r="L19" s="90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23" t="str">
        <f>'Rekapitulace stavby'!E14</f>
        <v>Vyplň údaj</v>
      </c>
      <c r="F20" s="181"/>
      <c r="G20" s="181"/>
      <c r="H20" s="181"/>
      <c r="I20" s="91" t="s">
        <v>29</v>
      </c>
      <c r="J20" s="25" t="str">
        <f>'Rekapitulace stavby'!AN14</f>
        <v>Vyplň údaj</v>
      </c>
      <c r="K20" s="29"/>
      <c r="L20" s="90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89"/>
      <c r="J21" s="29"/>
      <c r="K21" s="29"/>
      <c r="L21" s="90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32</v>
      </c>
      <c r="E22" s="29"/>
      <c r="F22" s="29"/>
      <c r="G22" s="29"/>
      <c r="H22" s="29"/>
      <c r="I22" s="91" t="s">
        <v>26</v>
      </c>
      <c r="J22" s="22" t="s">
        <v>33</v>
      </c>
      <c r="K22" s="29"/>
      <c r="L22" s="90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34</v>
      </c>
      <c r="F23" s="29"/>
      <c r="G23" s="29"/>
      <c r="H23" s="29"/>
      <c r="I23" s="91" t="s">
        <v>29</v>
      </c>
      <c r="J23" s="22" t="s">
        <v>3</v>
      </c>
      <c r="K23" s="29"/>
      <c r="L23" s="90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89"/>
      <c r="J24" s="29"/>
      <c r="K24" s="29"/>
      <c r="L24" s="90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36</v>
      </c>
      <c r="E25" s="29"/>
      <c r="F25" s="29"/>
      <c r="G25" s="29"/>
      <c r="H25" s="29"/>
      <c r="I25" s="91" t="s">
        <v>26</v>
      </c>
      <c r="J25" s="22" t="str">
        <f>IF('Rekapitulace stavby'!AN19="","",'Rekapitulace stavby'!AN19)</f>
        <v/>
      </c>
      <c r="K25" s="29"/>
      <c r="L25" s="90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IF('Rekapitulace stavby'!E20="","",'Rekapitulace stavby'!E20)</f>
        <v xml:space="preserve"> </v>
      </c>
      <c r="F26" s="29"/>
      <c r="G26" s="29"/>
      <c r="H26" s="29"/>
      <c r="I26" s="91" t="s">
        <v>29</v>
      </c>
      <c r="J26" s="22" t="str">
        <f>IF('Rekapitulace stavby'!AN20="","",'Rekapitulace stavby'!AN20)</f>
        <v/>
      </c>
      <c r="K26" s="29"/>
      <c r="L26" s="90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89"/>
      <c r="J27" s="29"/>
      <c r="K27" s="29"/>
      <c r="L27" s="90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38</v>
      </c>
      <c r="E28" s="29"/>
      <c r="F28" s="29"/>
      <c r="G28" s="29"/>
      <c r="H28" s="29"/>
      <c r="I28" s="89"/>
      <c r="J28" s="29"/>
      <c r="K28" s="29"/>
      <c r="L28" s="90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2"/>
      <c r="B29" s="93"/>
      <c r="C29" s="92"/>
      <c r="D29" s="92"/>
      <c r="E29" s="186" t="s">
        <v>3</v>
      </c>
      <c r="F29" s="186"/>
      <c r="G29" s="186"/>
      <c r="H29" s="186"/>
      <c r="I29" s="94"/>
      <c r="J29" s="92"/>
      <c r="K29" s="92"/>
      <c r="L29" s="95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89"/>
      <c r="J30" s="29"/>
      <c r="K30" s="29"/>
      <c r="L30" s="90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58"/>
      <c r="E31" s="58"/>
      <c r="F31" s="58"/>
      <c r="G31" s="58"/>
      <c r="H31" s="58"/>
      <c r="I31" s="96"/>
      <c r="J31" s="58"/>
      <c r="K31" s="58"/>
      <c r="L31" s="90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7" t="s">
        <v>40</v>
      </c>
      <c r="E32" s="29"/>
      <c r="F32" s="29"/>
      <c r="G32" s="29"/>
      <c r="H32" s="29"/>
      <c r="I32" s="89"/>
      <c r="J32" s="63">
        <f>ROUND(J88, 2)</f>
        <v>0</v>
      </c>
      <c r="K32" s="29"/>
      <c r="L32" s="90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58"/>
      <c r="E33" s="58"/>
      <c r="F33" s="58"/>
      <c r="G33" s="58"/>
      <c r="H33" s="58"/>
      <c r="I33" s="96"/>
      <c r="J33" s="58"/>
      <c r="K33" s="58"/>
      <c r="L33" s="90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42</v>
      </c>
      <c r="G34" s="29"/>
      <c r="H34" s="29"/>
      <c r="I34" s="98" t="s">
        <v>41</v>
      </c>
      <c r="J34" s="33" t="s">
        <v>43</v>
      </c>
      <c r="K34" s="29"/>
      <c r="L34" s="90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99" t="s">
        <v>44</v>
      </c>
      <c r="E35" s="24" t="s">
        <v>45</v>
      </c>
      <c r="F35" s="100">
        <f>ROUND((SUM(BE88:BE129)),  2)</f>
        <v>0</v>
      </c>
      <c r="G35" s="29"/>
      <c r="H35" s="29"/>
      <c r="I35" s="101">
        <v>0.21</v>
      </c>
      <c r="J35" s="100">
        <f>ROUND(((SUM(BE88:BE129))*I35),  2)</f>
        <v>0</v>
      </c>
      <c r="K35" s="29"/>
      <c r="L35" s="90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46</v>
      </c>
      <c r="F36" s="100">
        <f>ROUND((SUM(BF88:BF129)),  2)</f>
        <v>0</v>
      </c>
      <c r="G36" s="29"/>
      <c r="H36" s="29"/>
      <c r="I36" s="101">
        <v>0.15</v>
      </c>
      <c r="J36" s="100">
        <f>ROUND(((SUM(BF88:BF129))*I36),  2)</f>
        <v>0</v>
      </c>
      <c r="K36" s="29"/>
      <c r="L36" s="90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47</v>
      </c>
      <c r="F37" s="100">
        <f>ROUND((SUM(BG88:BG129)),  2)</f>
        <v>0</v>
      </c>
      <c r="G37" s="29"/>
      <c r="H37" s="29"/>
      <c r="I37" s="101">
        <v>0.21</v>
      </c>
      <c r="J37" s="100">
        <f>0</f>
        <v>0</v>
      </c>
      <c r="K37" s="29"/>
      <c r="L37" s="90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48</v>
      </c>
      <c r="F38" s="100">
        <f>ROUND((SUM(BH88:BH129)),  2)</f>
        <v>0</v>
      </c>
      <c r="G38" s="29"/>
      <c r="H38" s="29"/>
      <c r="I38" s="101">
        <v>0.15</v>
      </c>
      <c r="J38" s="100">
        <f>0</f>
        <v>0</v>
      </c>
      <c r="K38" s="29"/>
      <c r="L38" s="90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49</v>
      </c>
      <c r="F39" s="100">
        <f>ROUND((SUM(BI88:BI129)),  2)</f>
        <v>0</v>
      </c>
      <c r="G39" s="29"/>
      <c r="H39" s="29"/>
      <c r="I39" s="101">
        <v>0</v>
      </c>
      <c r="J39" s="100">
        <f>0</f>
        <v>0</v>
      </c>
      <c r="K39" s="29"/>
      <c r="L39" s="90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89"/>
      <c r="J40" s="29"/>
      <c r="K40" s="29"/>
      <c r="L40" s="90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2"/>
      <c r="D41" s="103" t="s">
        <v>50</v>
      </c>
      <c r="E41" s="52"/>
      <c r="F41" s="52"/>
      <c r="G41" s="104" t="s">
        <v>51</v>
      </c>
      <c r="H41" s="105" t="s">
        <v>52</v>
      </c>
      <c r="I41" s="106"/>
      <c r="J41" s="107">
        <f>SUM(J32:J39)</f>
        <v>0</v>
      </c>
      <c r="K41" s="108"/>
      <c r="L41" s="90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9"/>
      <c r="C42" s="40"/>
      <c r="D42" s="40"/>
      <c r="E42" s="40"/>
      <c r="F42" s="40"/>
      <c r="G42" s="40"/>
      <c r="H42" s="40"/>
      <c r="I42" s="109"/>
      <c r="J42" s="40"/>
      <c r="K42" s="40"/>
      <c r="L42" s="90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6" spans="1:31" s="2" customFormat="1" ht="6.95" customHeight="1">
      <c r="A46" s="29"/>
      <c r="B46" s="41"/>
      <c r="C46" s="42"/>
      <c r="D46" s="42"/>
      <c r="E46" s="42"/>
      <c r="F46" s="42"/>
      <c r="G46" s="42"/>
      <c r="H46" s="42"/>
      <c r="I46" s="110"/>
      <c r="J46" s="42"/>
      <c r="K46" s="42"/>
      <c r="L46" s="90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24.95" customHeight="1">
      <c r="A47" s="29"/>
      <c r="B47" s="30"/>
      <c r="C47" s="18" t="s">
        <v>93</v>
      </c>
      <c r="D47" s="29"/>
      <c r="E47" s="29"/>
      <c r="F47" s="29"/>
      <c r="G47" s="29"/>
      <c r="H47" s="29"/>
      <c r="I47" s="89"/>
      <c r="J47" s="29"/>
      <c r="K47" s="29"/>
      <c r="L47" s="90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6.95" customHeight="1">
      <c r="A48" s="29"/>
      <c r="B48" s="30"/>
      <c r="C48" s="29"/>
      <c r="D48" s="29"/>
      <c r="E48" s="29"/>
      <c r="F48" s="29"/>
      <c r="G48" s="29"/>
      <c r="H48" s="29"/>
      <c r="I48" s="89"/>
      <c r="J48" s="29"/>
      <c r="K48" s="29"/>
      <c r="L48" s="90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4" t="s">
        <v>17</v>
      </c>
      <c r="D49" s="29"/>
      <c r="E49" s="29"/>
      <c r="F49" s="29"/>
      <c r="G49" s="29"/>
      <c r="H49" s="29"/>
      <c r="I49" s="89"/>
      <c r="J49" s="29"/>
      <c r="K49" s="29"/>
      <c r="L49" s="90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220" t="str">
        <f>E7</f>
        <v>REKONSTRUKCE KOTELNY MŠ U Stadionu, Česká Třebová</v>
      </c>
      <c r="F50" s="221"/>
      <c r="G50" s="221"/>
      <c r="H50" s="221"/>
      <c r="I50" s="89"/>
      <c r="J50" s="29"/>
      <c r="K50" s="29"/>
      <c r="L50" s="90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1" customFormat="1" ht="12" customHeight="1">
      <c r="B51" s="17"/>
      <c r="C51" s="24" t="s">
        <v>89</v>
      </c>
      <c r="I51" s="86"/>
      <c r="L51" s="17"/>
    </row>
    <row r="52" spans="1:47" s="2" customFormat="1" ht="16.5" customHeight="1">
      <c r="A52" s="29"/>
      <c r="B52" s="30"/>
      <c r="C52" s="29"/>
      <c r="D52" s="29"/>
      <c r="E52" s="220" t="s">
        <v>90</v>
      </c>
      <c r="F52" s="222"/>
      <c r="G52" s="222"/>
      <c r="H52" s="222"/>
      <c r="I52" s="89"/>
      <c r="J52" s="29"/>
      <c r="K52" s="29"/>
      <c r="L52" s="90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12" customHeight="1">
      <c r="A53" s="29"/>
      <c r="B53" s="30"/>
      <c r="C53" s="24" t="s">
        <v>91</v>
      </c>
      <c r="D53" s="29"/>
      <c r="E53" s="29"/>
      <c r="F53" s="29"/>
      <c r="G53" s="29"/>
      <c r="H53" s="29"/>
      <c r="I53" s="89"/>
      <c r="J53" s="29"/>
      <c r="K53" s="29"/>
      <c r="L53" s="90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6.5" customHeight="1">
      <c r="A54" s="29"/>
      <c r="B54" s="30"/>
      <c r="C54" s="29"/>
      <c r="D54" s="29"/>
      <c r="E54" s="197" t="str">
        <f>E11</f>
        <v>D.1.4.2 - Plynová zařízení</v>
      </c>
      <c r="F54" s="222"/>
      <c r="G54" s="222"/>
      <c r="H54" s="222"/>
      <c r="I54" s="89"/>
      <c r="J54" s="29"/>
      <c r="K54" s="29"/>
      <c r="L54" s="90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6.95" customHeight="1">
      <c r="A55" s="29"/>
      <c r="B55" s="30"/>
      <c r="C55" s="29"/>
      <c r="D55" s="29"/>
      <c r="E55" s="29"/>
      <c r="F55" s="29"/>
      <c r="G55" s="29"/>
      <c r="H55" s="29"/>
      <c r="I55" s="89"/>
      <c r="J55" s="29"/>
      <c r="K55" s="29"/>
      <c r="L55" s="90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2" customHeight="1">
      <c r="A56" s="29"/>
      <c r="B56" s="30"/>
      <c r="C56" s="24" t="s">
        <v>21</v>
      </c>
      <c r="D56" s="29"/>
      <c r="E56" s="29"/>
      <c r="F56" s="22" t="str">
        <f>F14</f>
        <v>Habrmanova č.p. 1779, 560 02 Česká Třebová</v>
      </c>
      <c r="G56" s="29"/>
      <c r="H56" s="29"/>
      <c r="I56" s="91" t="s">
        <v>23</v>
      </c>
      <c r="J56" s="47" t="str">
        <f>IF(J14="","",J14)</f>
        <v>20. 5. 2020</v>
      </c>
      <c r="K56" s="29"/>
      <c r="L56" s="90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6.95" customHeight="1">
      <c r="A57" s="29"/>
      <c r="B57" s="30"/>
      <c r="C57" s="29"/>
      <c r="D57" s="29"/>
      <c r="E57" s="29"/>
      <c r="F57" s="29"/>
      <c r="G57" s="29"/>
      <c r="H57" s="29"/>
      <c r="I57" s="89"/>
      <c r="J57" s="29"/>
      <c r="K57" s="29"/>
      <c r="L57" s="90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5.2" customHeight="1">
      <c r="A58" s="29"/>
      <c r="B58" s="30"/>
      <c r="C58" s="24" t="s">
        <v>25</v>
      </c>
      <c r="D58" s="29"/>
      <c r="E58" s="29"/>
      <c r="F58" s="22" t="str">
        <f>E17</f>
        <v>Město Česká Třebová</v>
      </c>
      <c r="G58" s="29"/>
      <c r="H58" s="29"/>
      <c r="I58" s="91" t="s">
        <v>32</v>
      </c>
      <c r="J58" s="27" t="str">
        <f>E23</f>
        <v>Jiří Kamenický</v>
      </c>
      <c r="K58" s="29"/>
      <c r="L58" s="90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15.2" customHeight="1">
      <c r="A59" s="29"/>
      <c r="B59" s="30"/>
      <c r="C59" s="24" t="s">
        <v>30</v>
      </c>
      <c r="D59" s="29"/>
      <c r="E59" s="29"/>
      <c r="F59" s="22" t="str">
        <f>IF(E20="","",E20)</f>
        <v>Vyplň údaj</v>
      </c>
      <c r="G59" s="29"/>
      <c r="H59" s="29"/>
      <c r="I59" s="91" t="s">
        <v>36</v>
      </c>
      <c r="J59" s="27" t="str">
        <f>E26</f>
        <v xml:space="preserve"> </v>
      </c>
      <c r="K59" s="29"/>
      <c r="L59" s="90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</row>
    <row r="60" spans="1:47" s="2" customFormat="1" ht="10.35" customHeight="1">
      <c r="A60" s="29"/>
      <c r="B60" s="30"/>
      <c r="C60" s="29"/>
      <c r="D60" s="29"/>
      <c r="E60" s="29"/>
      <c r="F60" s="29"/>
      <c r="G60" s="29"/>
      <c r="H60" s="29"/>
      <c r="I60" s="89"/>
      <c r="J60" s="29"/>
      <c r="K60" s="29"/>
      <c r="L60" s="90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</row>
    <row r="61" spans="1:47" s="2" customFormat="1" ht="29.25" customHeight="1">
      <c r="A61" s="29"/>
      <c r="B61" s="30"/>
      <c r="C61" s="111" t="s">
        <v>94</v>
      </c>
      <c r="D61" s="102"/>
      <c r="E61" s="102"/>
      <c r="F61" s="102"/>
      <c r="G61" s="102"/>
      <c r="H61" s="102"/>
      <c r="I61" s="112"/>
      <c r="J61" s="113" t="s">
        <v>95</v>
      </c>
      <c r="K61" s="102"/>
      <c r="L61" s="90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47" s="2" customFormat="1" ht="10.35" customHeight="1">
      <c r="A62" s="29"/>
      <c r="B62" s="30"/>
      <c r="C62" s="29"/>
      <c r="D62" s="29"/>
      <c r="E62" s="29"/>
      <c r="F62" s="29"/>
      <c r="G62" s="29"/>
      <c r="H62" s="29"/>
      <c r="I62" s="89"/>
      <c r="J62" s="29"/>
      <c r="K62" s="29"/>
      <c r="L62" s="90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</row>
    <row r="63" spans="1:47" s="2" customFormat="1" ht="22.9" customHeight="1">
      <c r="A63" s="29"/>
      <c r="B63" s="30"/>
      <c r="C63" s="114" t="s">
        <v>72</v>
      </c>
      <c r="D63" s="29"/>
      <c r="E63" s="29"/>
      <c r="F63" s="29"/>
      <c r="G63" s="29"/>
      <c r="H63" s="29"/>
      <c r="I63" s="89"/>
      <c r="J63" s="63">
        <f>J88</f>
        <v>0</v>
      </c>
      <c r="K63" s="29"/>
      <c r="L63" s="90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U63" s="14" t="s">
        <v>96</v>
      </c>
    </row>
    <row r="64" spans="1:47" s="9" customFormat="1" ht="24.95" customHeight="1">
      <c r="B64" s="115"/>
      <c r="D64" s="116" t="s">
        <v>97</v>
      </c>
      <c r="E64" s="117"/>
      <c r="F64" s="117"/>
      <c r="G64" s="117"/>
      <c r="H64" s="117"/>
      <c r="I64" s="118"/>
      <c r="J64" s="119">
        <f>J89</f>
        <v>0</v>
      </c>
      <c r="L64" s="115"/>
    </row>
    <row r="65" spans="1:31" s="10" customFormat="1" ht="19.899999999999999" customHeight="1">
      <c r="B65" s="120"/>
      <c r="D65" s="121" t="s">
        <v>98</v>
      </c>
      <c r="E65" s="122"/>
      <c r="F65" s="122"/>
      <c r="G65" s="122"/>
      <c r="H65" s="122"/>
      <c r="I65" s="123"/>
      <c r="J65" s="124">
        <f>J90</f>
        <v>0</v>
      </c>
      <c r="L65" s="120"/>
    </row>
    <row r="66" spans="1:31" s="10" customFormat="1" ht="19.899999999999999" customHeight="1">
      <c r="B66" s="120"/>
      <c r="D66" s="121" t="s">
        <v>99</v>
      </c>
      <c r="E66" s="122"/>
      <c r="F66" s="122"/>
      <c r="G66" s="122"/>
      <c r="H66" s="122"/>
      <c r="I66" s="123"/>
      <c r="J66" s="124">
        <f>J127</f>
        <v>0</v>
      </c>
      <c r="L66" s="120"/>
    </row>
    <row r="67" spans="1:31" s="2" customFormat="1" ht="21.75" customHeight="1">
      <c r="A67" s="29"/>
      <c r="B67" s="30"/>
      <c r="C67" s="29"/>
      <c r="D67" s="29"/>
      <c r="E67" s="29"/>
      <c r="F67" s="29"/>
      <c r="G67" s="29"/>
      <c r="H67" s="29"/>
      <c r="I67" s="89"/>
      <c r="J67" s="29"/>
      <c r="K67" s="29"/>
      <c r="L67" s="90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68" spans="1:31" s="2" customFormat="1" ht="6.95" customHeight="1">
      <c r="A68" s="29"/>
      <c r="B68" s="39"/>
      <c r="C68" s="40"/>
      <c r="D68" s="40"/>
      <c r="E68" s="40"/>
      <c r="F68" s="40"/>
      <c r="G68" s="40"/>
      <c r="H68" s="40"/>
      <c r="I68" s="109"/>
      <c r="J68" s="40"/>
      <c r="K68" s="40"/>
      <c r="L68" s="90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72" spans="1:31" s="2" customFormat="1" ht="6.95" customHeight="1">
      <c r="A72" s="29"/>
      <c r="B72" s="41"/>
      <c r="C72" s="42"/>
      <c r="D72" s="42"/>
      <c r="E72" s="42"/>
      <c r="F72" s="42"/>
      <c r="G72" s="42"/>
      <c r="H72" s="42"/>
      <c r="I72" s="110"/>
      <c r="J72" s="42"/>
      <c r="K72" s="42"/>
      <c r="L72" s="90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24.95" customHeight="1">
      <c r="A73" s="29"/>
      <c r="B73" s="30"/>
      <c r="C73" s="18" t="s">
        <v>100</v>
      </c>
      <c r="D73" s="29"/>
      <c r="E73" s="29"/>
      <c r="F73" s="29"/>
      <c r="G73" s="29"/>
      <c r="H73" s="29"/>
      <c r="I73" s="89"/>
      <c r="J73" s="29"/>
      <c r="K73" s="29"/>
      <c r="L73" s="90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6.95" customHeight="1">
      <c r="A74" s="29"/>
      <c r="B74" s="30"/>
      <c r="C74" s="29"/>
      <c r="D74" s="29"/>
      <c r="E74" s="29"/>
      <c r="F74" s="29"/>
      <c r="G74" s="29"/>
      <c r="H74" s="29"/>
      <c r="I74" s="89"/>
      <c r="J74" s="29"/>
      <c r="K74" s="29"/>
      <c r="L74" s="90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12" customHeight="1">
      <c r="A75" s="29"/>
      <c r="B75" s="30"/>
      <c r="C75" s="24" t="s">
        <v>17</v>
      </c>
      <c r="D75" s="29"/>
      <c r="E75" s="29"/>
      <c r="F75" s="29"/>
      <c r="G75" s="29"/>
      <c r="H75" s="29"/>
      <c r="I75" s="89"/>
      <c r="J75" s="29"/>
      <c r="K75" s="29"/>
      <c r="L75" s="90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16.5" customHeight="1">
      <c r="A76" s="29"/>
      <c r="B76" s="30"/>
      <c r="C76" s="29"/>
      <c r="D76" s="29"/>
      <c r="E76" s="220" t="str">
        <f>E7</f>
        <v>REKONSTRUKCE KOTELNY MŠ U Stadionu, Česká Třebová</v>
      </c>
      <c r="F76" s="221"/>
      <c r="G76" s="221"/>
      <c r="H76" s="221"/>
      <c r="I76" s="89"/>
      <c r="J76" s="29"/>
      <c r="K76" s="29"/>
      <c r="L76" s="90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1" customFormat="1" ht="12" customHeight="1">
      <c r="B77" s="17"/>
      <c r="C77" s="24" t="s">
        <v>89</v>
      </c>
      <c r="I77" s="86"/>
      <c r="L77" s="17"/>
    </row>
    <row r="78" spans="1:31" s="2" customFormat="1" ht="16.5" customHeight="1">
      <c r="A78" s="29"/>
      <c r="B78" s="30"/>
      <c r="C78" s="29"/>
      <c r="D78" s="29"/>
      <c r="E78" s="220" t="s">
        <v>90</v>
      </c>
      <c r="F78" s="222"/>
      <c r="G78" s="222"/>
      <c r="H78" s="222"/>
      <c r="I78" s="89"/>
      <c r="J78" s="29"/>
      <c r="K78" s="29"/>
      <c r="L78" s="90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12" customHeight="1">
      <c r="A79" s="29"/>
      <c r="B79" s="30"/>
      <c r="C79" s="24" t="s">
        <v>91</v>
      </c>
      <c r="D79" s="29"/>
      <c r="E79" s="29"/>
      <c r="F79" s="29"/>
      <c r="G79" s="29"/>
      <c r="H79" s="29"/>
      <c r="I79" s="89"/>
      <c r="J79" s="29"/>
      <c r="K79" s="29"/>
      <c r="L79" s="90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16.5" customHeight="1">
      <c r="A80" s="29"/>
      <c r="B80" s="30"/>
      <c r="C80" s="29"/>
      <c r="D80" s="29"/>
      <c r="E80" s="197" t="str">
        <f>E11</f>
        <v>D.1.4.2 - Plynová zařízení</v>
      </c>
      <c r="F80" s="222"/>
      <c r="G80" s="222"/>
      <c r="H80" s="222"/>
      <c r="I80" s="89"/>
      <c r="J80" s="29"/>
      <c r="K80" s="29"/>
      <c r="L80" s="90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2" customFormat="1" ht="6.95" customHeight="1">
      <c r="A81" s="29"/>
      <c r="B81" s="30"/>
      <c r="C81" s="29"/>
      <c r="D81" s="29"/>
      <c r="E81" s="29"/>
      <c r="F81" s="29"/>
      <c r="G81" s="29"/>
      <c r="H81" s="29"/>
      <c r="I81" s="89"/>
      <c r="J81" s="29"/>
      <c r="K81" s="29"/>
      <c r="L81" s="90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2" customFormat="1" ht="12" customHeight="1">
      <c r="A82" s="29"/>
      <c r="B82" s="30"/>
      <c r="C82" s="24" t="s">
        <v>21</v>
      </c>
      <c r="D82" s="29"/>
      <c r="E82" s="29"/>
      <c r="F82" s="22" t="str">
        <f>F14</f>
        <v>Habrmanova č.p. 1779, 560 02 Česká Třebová</v>
      </c>
      <c r="G82" s="29"/>
      <c r="H82" s="29"/>
      <c r="I82" s="91" t="s">
        <v>23</v>
      </c>
      <c r="J82" s="47" t="str">
        <f>IF(J14="","",J14)</f>
        <v>20. 5. 2020</v>
      </c>
      <c r="K82" s="29"/>
      <c r="L82" s="90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65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89"/>
      <c r="J83" s="29"/>
      <c r="K83" s="29"/>
      <c r="L83" s="90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65" s="2" customFormat="1" ht="15.2" customHeight="1">
      <c r="A84" s="29"/>
      <c r="B84" s="30"/>
      <c r="C84" s="24" t="s">
        <v>25</v>
      </c>
      <c r="D84" s="29"/>
      <c r="E84" s="29"/>
      <c r="F84" s="22" t="str">
        <f>E17</f>
        <v>Město Česká Třebová</v>
      </c>
      <c r="G84" s="29"/>
      <c r="H84" s="29"/>
      <c r="I84" s="91" t="s">
        <v>32</v>
      </c>
      <c r="J84" s="27" t="str">
        <f>E23</f>
        <v>Jiří Kamenický</v>
      </c>
      <c r="K84" s="29"/>
      <c r="L84" s="90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65" s="2" customFormat="1" ht="15.2" customHeight="1">
      <c r="A85" s="29"/>
      <c r="B85" s="30"/>
      <c r="C85" s="24" t="s">
        <v>30</v>
      </c>
      <c r="D85" s="29"/>
      <c r="E85" s="29"/>
      <c r="F85" s="22" t="str">
        <f>IF(E20="","",E20)</f>
        <v>Vyplň údaj</v>
      </c>
      <c r="G85" s="29"/>
      <c r="H85" s="29"/>
      <c r="I85" s="91" t="s">
        <v>36</v>
      </c>
      <c r="J85" s="27" t="str">
        <f>E26</f>
        <v xml:space="preserve"> </v>
      </c>
      <c r="K85" s="29"/>
      <c r="L85" s="90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65" s="2" customFormat="1" ht="10.35" customHeight="1">
      <c r="A86" s="29"/>
      <c r="B86" s="30"/>
      <c r="C86" s="29"/>
      <c r="D86" s="29"/>
      <c r="E86" s="29"/>
      <c r="F86" s="29"/>
      <c r="G86" s="29"/>
      <c r="H86" s="29"/>
      <c r="I86" s="89"/>
      <c r="J86" s="29"/>
      <c r="K86" s="29"/>
      <c r="L86" s="90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65" s="11" customFormat="1" ht="29.25" customHeight="1">
      <c r="A87" s="125"/>
      <c r="B87" s="126"/>
      <c r="C87" s="127" t="s">
        <v>101</v>
      </c>
      <c r="D87" s="128" t="s">
        <v>59</v>
      </c>
      <c r="E87" s="128" t="s">
        <v>55</v>
      </c>
      <c r="F87" s="128" t="s">
        <v>56</v>
      </c>
      <c r="G87" s="128" t="s">
        <v>102</v>
      </c>
      <c r="H87" s="128" t="s">
        <v>103</v>
      </c>
      <c r="I87" s="129" t="s">
        <v>104</v>
      </c>
      <c r="J87" s="128" t="s">
        <v>95</v>
      </c>
      <c r="K87" s="130" t="s">
        <v>105</v>
      </c>
      <c r="L87" s="131"/>
      <c r="M87" s="54" t="s">
        <v>3</v>
      </c>
      <c r="N87" s="55" t="s">
        <v>44</v>
      </c>
      <c r="O87" s="55" t="s">
        <v>106</v>
      </c>
      <c r="P87" s="55" t="s">
        <v>107</v>
      </c>
      <c r="Q87" s="55" t="s">
        <v>108</v>
      </c>
      <c r="R87" s="55" t="s">
        <v>109</v>
      </c>
      <c r="S87" s="55" t="s">
        <v>110</v>
      </c>
      <c r="T87" s="56" t="s">
        <v>111</v>
      </c>
      <c r="U87" s="125"/>
      <c r="V87" s="125"/>
      <c r="W87" s="125"/>
      <c r="X87" s="125"/>
      <c r="Y87" s="125"/>
      <c r="Z87" s="125"/>
      <c r="AA87" s="125"/>
      <c r="AB87" s="125"/>
      <c r="AC87" s="125"/>
      <c r="AD87" s="125"/>
      <c r="AE87" s="125"/>
    </row>
    <row r="88" spans="1:65" s="2" customFormat="1" ht="22.9" customHeight="1">
      <c r="A88" s="29"/>
      <c r="B88" s="30"/>
      <c r="C88" s="61" t="s">
        <v>112</v>
      </c>
      <c r="D88" s="29"/>
      <c r="E88" s="29"/>
      <c r="F88" s="29"/>
      <c r="G88" s="29"/>
      <c r="H88" s="29"/>
      <c r="I88" s="89"/>
      <c r="J88" s="132">
        <f>BK88</f>
        <v>0</v>
      </c>
      <c r="K88" s="29"/>
      <c r="L88" s="30"/>
      <c r="M88" s="57"/>
      <c r="N88" s="48"/>
      <c r="O88" s="58"/>
      <c r="P88" s="133">
        <f>P89</f>
        <v>0</v>
      </c>
      <c r="Q88" s="58"/>
      <c r="R88" s="133">
        <f>R89</f>
        <v>0.292879</v>
      </c>
      <c r="S88" s="58"/>
      <c r="T88" s="134">
        <f>T89</f>
        <v>0.22770000000000001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T88" s="14" t="s">
        <v>73</v>
      </c>
      <c r="AU88" s="14" t="s">
        <v>96</v>
      </c>
      <c r="BK88" s="135">
        <f>BK89</f>
        <v>0</v>
      </c>
    </row>
    <row r="89" spans="1:65" s="12" customFormat="1" ht="25.9" customHeight="1">
      <c r="B89" s="136"/>
      <c r="D89" s="137" t="s">
        <v>73</v>
      </c>
      <c r="E89" s="138" t="s">
        <v>113</v>
      </c>
      <c r="F89" s="138" t="s">
        <v>114</v>
      </c>
      <c r="I89" s="139"/>
      <c r="J89" s="140">
        <f>BK89</f>
        <v>0</v>
      </c>
      <c r="L89" s="136"/>
      <c r="M89" s="141"/>
      <c r="N89" s="142"/>
      <c r="O89" s="142"/>
      <c r="P89" s="143">
        <f>P90+P127</f>
        <v>0</v>
      </c>
      <c r="Q89" s="142"/>
      <c r="R89" s="143">
        <f>R90+R127</f>
        <v>0.292879</v>
      </c>
      <c r="S89" s="142"/>
      <c r="T89" s="144">
        <f>T90+T127</f>
        <v>0.22770000000000001</v>
      </c>
      <c r="AR89" s="137" t="s">
        <v>82</v>
      </c>
      <c r="AT89" s="145" t="s">
        <v>73</v>
      </c>
      <c r="AU89" s="145" t="s">
        <v>74</v>
      </c>
      <c r="AY89" s="137" t="s">
        <v>115</v>
      </c>
      <c r="BK89" s="146">
        <f>BK90+BK127</f>
        <v>0</v>
      </c>
    </row>
    <row r="90" spans="1:65" s="12" customFormat="1" ht="22.9" customHeight="1">
      <c r="B90" s="136"/>
      <c r="D90" s="137" t="s">
        <v>73</v>
      </c>
      <c r="E90" s="147" t="s">
        <v>116</v>
      </c>
      <c r="F90" s="147" t="s">
        <v>117</v>
      </c>
      <c r="I90" s="139"/>
      <c r="J90" s="148">
        <f>BK90</f>
        <v>0</v>
      </c>
      <c r="L90" s="136"/>
      <c r="M90" s="141"/>
      <c r="N90" s="142"/>
      <c r="O90" s="142"/>
      <c r="P90" s="143">
        <f>SUM(P91:P126)</f>
        <v>0</v>
      </c>
      <c r="Q90" s="142"/>
      <c r="R90" s="143">
        <f>SUM(R91:R126)</f>
        <v>0.29060900000000001</v>
      </c>
      <c r="S90" s="142"/>
      <c r="T90" s="144">
        <f>SUM(T91:T126)</f>
        <v>0.22770000000000001</v>
      </c>
      <c r="AR90" s="137" t="s">
        <v>82</v>
      </c>
      <c r="AT90" s="145" t="s">
        <v>73</v>
      </c>
      <c r="AU90" s="145" t="s">
        <v>80</v>
      </c>
      <c r="AY90" s="137" t="s">
        <v>115</v>
      </c>
      <c r="BK90" s="146">
        <f>SUM(BK91:BK126)</f>
        <v>0</v>
      </c>
    </row>
    <row r="91" spans="1:65" s="2" customFormat="1" ht="21.75" customHeight="1">
      <c r="A91" s="29"/>
      <c r="B91" s="149"/>
      <c r="C91" s="150" t="s">
        <v>80</v>
      </c>
      <c r="D91" s="150" t="s">
        <v>118</v>
      </c>
      <c r="E91" s="151" t="s">
        <v>119</v>
      </c>
      <c r="F91" s="152" t="s">
        <v>120</v>
      </c>
      <c r="G91" s="153" t="s">
        <v>121</v>
      </c>
      <c r="H91" s="154">
        <v>2</v>
      </c>
      <c r="I91" s="155"/>
      <c r="J91" s="156">
        <f t="shared" ref="J91:J126" si="0">ROUND(I91*H91,2)</f>
        <v>0</v>
      </c>
      <c r="K91" s="152" t="s">
        <v>3</v>
      </c>
      <c r="L91" s="30"/>
      <c r="M91" s="157" t="s">
        <v>3</v>
      </c>
      <c r="N91" s="158" t="s">
        <v>45</v>
      </c>
      <c r="O91" s="50"/>
      <c r="P91" s="159">
        <f t="shared" ref="P91:P126" si="1">O91*H91</f>
        <v>0</v>
      </c>
      <c r="Q91" s="159">
        <v>6.4999999999999997E-4</v>
      </c>
      <c r="R91" s="159">
        <f t="shared" ref="R91:R126" si="2">Q91*H91</f>
        <v>1.2999999999999999E-3</v>
      </c>
      <c r="S91" s="159">
        <v>0</v>
      </c>
      <c r="T91" s="160">
        <f t="shared" ref="T91:T126" si="3">S91*H91</f>
        <v>0</v>
      </c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R91" s="161" t="s">
        <v>122</v>
      </c>
      <c r="AT91" s="161" t="s">
        <v>118</v>
      </c>
      <c r="AU91" s="161" t="s">
        <v>82</v>
      </c>
      <c r="AY91" s="14" t="s">
        <v>115</v>
      </c>
      <c r="BE91" s="162">
        <f t="shared" ref="BE91:BE126" si="4">IF(N91="základní",J91,0)</f>
        <v>0</v>
      </c>
      <c r="BF91" s="162">
        <f t="shared" ref="BF91:BF126" si="5">IF(N91="snížená",J91,0)</f>
        <v>0</v>
      </c>
      <c r="BG91" s="162">
        <f t="shared" ref="BG91:BG126" si="6">IF(N91="zákl. přenesená",J91,0)</f>
        <v>0</v>
      </c>
      <c r="BH91" s="162">
        <f t="shared" ref="BH91:BH126" si="7">IF(N91="sníž. přenesená",J91,0)</f>
        <v>0</v>
      </c>
      <c r="BI91" s="162">
        <f t="shared" ref="BI91:BI126" si="8">IF(N91="nulová",J91,0)</f>
        <v>0</v>
      </c>
      <c r="BJ91" s="14" t="s">
        <v>80</v>
      </c>
      <c r="BK91" s="162">
        <f t="shared" ref="BK91:BK126" si="9">ROUND(I91*H91,2)</f>
        <v>0</v>
      </c>
      <c r="BL91" s="14" t="s">
        <v>122</v>
      </c>
      <c r="BM91" s="161" t="s">
        <v>123</v>
      </c>
    </row>
    <row r="92" spans="1:65" s="2" customFormat="1" ht="21.75" customHeight="1">
      <c r="A92" s="29"/>
      <c r="B92" s="149"/>
      <c r="C92" s="150" t="s">
        <v>82</v>
      </c>
      <c r="D92" s="150" t="s">
        <v>118</v>
      </c>
      <c r="E92" s="151" t="s">
        <v>124</v>
      </c>
      <c r="F92" s="152" t="s">
        <v>125</v>
      </c>
      <c r="G92" s="153" t="s">
        <v>126</v>
      </c>
      <c r="H92" s="154">
        <v>3</v>
      </c>
      <c r="I92" s="155"/>
      <c r="J92" s="156">
        <f t="shared" si="0"/>
        <v>0</v>
      </c>
      <c r="K92" s="152" t="s">
        <v>127</v>
      </c>
      <c r="L92" s="30"/>
      <c r="M92" s="157" t="s">
        <v>3</v>
      </c>
      <c r="N92" s="158" t="s">
        <v>45</v>
      </c>
      <c r="O92" s="50"/>
      <c r="P92" s="159">
        <f t="shared" si="1"/>
        <v>0</v>
      </c>
      <c r="Q92" s="159">
        <v>1.47E-3</v>
      </c>
      <c r="R92" s="159">
        <f t="shared" si="2"/>
        <v>4.4099999999999999E-3</v>
      </c>
      <c r="S92" s="159">
        <v>0</v>
      </c>
      <c r="T92" s="160">
        <f t="shared" si="3"/>
        <v>0</v>
      </c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R92" s="161" t="s">
        <v>122</v>
      </c>
      <c r="AT92" s="161" t="s">
        <v>118</v>
      </c>
      <c r="AU92" s="161" t="s">
        <v>82</v>
      </c>
      <c r="AY92" s="14" t="s">
        <v>115</v>
      </c>
      <c r="BE92" s="162">
        <f t="shared" si="4"/>
        <v>0</v>
      </c>
      <c r="BF92" s="162">
        <f t="shared" si="5"/>
        <v>0</v>
      </c>
      <c r="BG92" s="162">
        <f t="shared" si="6"/>
        <v>0</v>
      </c>
      <c r="BH92" s="162">
        <f t="shared" si="7"/>
        <v>0</v>
      </c>
      <c r="BI92" s="162">
        <f t="shared" si="8"/>
        <v>0</v>
      </c>
      <c r="BJ92" s="14" t="s">
        <v>80</v>
      </c>
      <c r="BK92" s="162">
        <f t="shared" si="9"/>
        <v>0</v>
      </c>
      <c r="BL92" s="14" t="s">
        <v>122</v>
      </c>
      <c r="BM92" s="161" t="s">
        <v>128</v>
      </c>
    </row>
    <row r="93" spans="1:65" s="2" customFormat="1" ht="21.75" customHeight="1">
      <c r="A93" s="29"/>
      <c r="B93" s="149"/>
      <c r="C93" s="150" t="s">
        <v>129</v>
      </c>
      <c r="D93" s="150" t="s">
        <v>118</v>
      </c>
      <c r="E93" s="151" t="s">
        <v>130</v>
      </c>
      <c r="F93" s="152" t="s">
        <v>131</v>
      </c>
      <c r="G93" s="153" t="s">
        <v>126</v>
      </c>
      <c r="H93" s="154">
        <v>5</v>
      </c>
      <c r="I93" s="155"/>
      <c r="J93" s="156">
        <f t="shared" si="0"/>
        <v>0</v>
      </c>
      <c r="K93" s="152" t="s">
        <v>127</v>
      </c>
      <c r="L93" s="30"/>
      <c r="M93" s="157" t="s">
        <v>3</v>
      </c>
      <c r="N93" s="158" t="s">
        <v>45</v>
      </c>
      <c r="O93" s="50"/>
      <c r="P93" s="159">
        <f t="shared" si="1"/>
        <v>0</v>
      </c>
      <c r="Q93" s="159">
        <v>1.8500000000000001E-3</v>
      </c>
      <c r="R93" s="159">
        <f t="shared" si="2"/>
        <v>9.2500000000000013E-3</v>
      </c>
      <c r="S93" s="159">
        <v>0</v>
      </c>
      <c r="T93" s="160">
        <f t="shared" si="3"/>
        <v>0</v>
      </c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R93" s="161" t="s">
        <v>122</v>
      </c>
      <c r="AT93" s="161" t="s">
        <v>118</v>
      </c>
      <c r="AU93" s="161" t="s">
        <v>82</v>
      </c>
      <c r="AY93" s="14" t="s">
        <v>115</v>
      </c>
      <c r="BE93" s="162">
        <f t="shared" si="4"/>
        <v>0</v>
      </c>
      <c r="BF93" s="162">
        <f t="shared" si="5"/>
        <v>0</v>
      </c>
      <c r="BG93" s="162">
        <f t="shared" si="6"/>
        <v>0</v>
      </c>
      <c r="BH93" s="162">
        <f t="shared" si="7"/>
        <v>0</v>
      </c>
      <c r="BI93" s="162">
        <f t="shared" si="8"/>
        <v>0</v>
      </c>
      <c r="BJ93" s="14" t="s">
        <v>80</v>
      </c>
      <c r="BK93" s="162">
        <f t="shared" si="9"/>
        <v>0</v>
      </c>
      <c r="BL93" s="14" t="s">
        <v>122</v>
      </c>
      <c r="BM93" s="161" t="s">
        <v>132</v>
      </c>
    </row>
    <row r="94" spans="1:65" s="2" customFormat="1" ht="21.75" customHeight="1">
      <c r="A94" s="29"/>
      <c r="B94" s="149"/>
      <c r="C94" s="150" t="s">
        <v>133</v>
      </c>
      <c r="D94" s="150" t="s">
        <v>118</v>
      </c>
      <c r="E94" s="151" t="s">
        <v>134</v>
      </c>
      <c r="F94" s="152" t="s">
        <v>135</v>
      </c>
      <c r="G94" s="153" t="s">
        <v>126</v>
      </c>
      <c r="H94" s="154">
        <v>11</v>
      </c>
      <c r="I94" s="155"/>
      <c r="J94" s="156">
        <f t="shared" si="0"/>
        <v>0</v>
      </c>
      <c r="K94" s="152" t="s">
        <v>127</v>
      </c>
      <c r="L94" s="30"/>
      <c r="M94" s="157" t="s">
        <v>3</v>
      </c>
      <c r="N94" s="158" t="s">
        <v>45</v>
      </c>
      <c r="O94" s="50"/>
      <c r="P94" s="159">
        <f t="shared" si="1"/>
        <v>0</v>
      </c>
      <c r="Q94" s="159">
        <v>2.7000000000000001E-3</v>
      </c>
      <c r="R94" s="159">
        <f t="shared" si="2"/>
        <v>2.9700000000000001E-2</v>
      </c>
      <c r="S94" s="159">
        <v>0</v>
      </c>
      <c r="T94" s="160">
        <f t="shared" si="3"/>
        <v>0</v>
      </c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R94" s="161" t="s">
        <v>122</v>
      </c>
      <c r="AT94" s="161" t="s">
        <v>118</v>
      </c>
      <c r="AU94" s="161" t="s">
        <v>82</v>
      </c>
      <c r="AY94" s="14" t="s">
        <v>115</v>
      </c>
      <c r="BE94" s="162">
        <f t="shared" si="4"/>
        <v>0</v>
      </c>
      <c r="BF94" s="162">
        <f t="shared" si="5"/>
        <v>0</v>
      </c>
      <c r="BG94" s="162">
        <f t="shared" si="6"/>
        <v>0</v>
      </c>
      <c r="BH94" s="162">
        <f t="shared" si="7"/>
        <v>0</v>
      </c>
      <c r="BI94" s="162">
        <f t="shared" si="8"/>
        <v>0</v>
      </c>
      <c r="BJ94" s="14" t="s">
        <v>80</v>
      </c>
      <c r="BK94" s="162">
        <f t="shared" si="9"/>
        <v>0</v>
      </c>
      <c r="BL94" s="14" t="s">
        <v>122</v>
      </c>
      <c r="BM94" s="161" t="s">
        <v>136</v>
      </c>
    </row>
    <row r="95" spans="1:65" s="2" customFormat="1" ht="21.75" customHeight="1">
      <c r="A95" s="29"/>
      <c r="B95" s="149"/>
      <c r="C95" s="150" t="s">
        <v>137</v>
      </c>
      <c r="D95" s="150" t="s">
        <v>118</v>
      </c>
      <c r="E95" s="151" t="s">
        <v>138</v>
      </c>
      <c r="F95" s="152" t="s">
        <v>139</v>
      </c>
      <c r="G95" s="153" t="s">
        <v>126</v>
      </c>
      <c r="H95" s="154">
        <v>4</v>
      </c>
      <c r="I95" s="155"/>
      <c r="J95" s="156">
        <f t="shared" si="0"/>
        <v>0</v>
      </c>
      <c r="K95" s="152" t="s">
        <v>127</v>
      </c>
      <c r="L95" s="30"/>
      <c r="M95" s="157" t="s">
        <v>3</v>
      </c>
      <c r="N95" s="158" t="s">
        <v>45</v>
      </c>
      <c r="O95" s="50"/>
      <c r="P95" s="159">
        <f t="shared" si="1"/>
        <v>0</v>
      </c>
      <c r="Q95" s="159">
        <v>3.96E-3</v>
      </c>
      <c r="R95" s="159">
        <f t="shared" si="2"/>
        <v>1.584E-2</v>
      </c>
      <c r="S95" s="159">
        <v>0</v>
      </c>
      <c r="T95" s="160">
        <f t="shared" si="3"/>
        <v>0</v>
      </c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R95" s="161" t="s">
        <v>122</v>
      </c>
      <c r="AT95" s="161" t="s">
        <v>118</v>
      </c>
      <c r="AU95" s="161" t="s">
        <v>82</v>
      </c>
      <c r="AY95" s="14" t="s">
        <v>115</v>
      </c>
      <c r="BE95" s="162">
        <f t="shared" si="4"/>
        <v>0</v>
      </c>
      <c r="BF95" s="162">
        <f t="shared" si="5"/>
        <v>0</v>
      </c>
      <c r="BG95" s="162">
        <f t="shared" si="6"/>
        <v>0</v>
      </c>
      <c r="BH95" s="162">
        <f t="shared" si="7"/>
        <v>0</v>
      </c>
      <c r="BI95" s="162">
        <f t="shared" si="8"/>
        <v>0</v>
      </c>
      <c r="BJ95" s="14" t="s">
        <v>80</v>
      </c>
      <c r="BK95" s="162">
        <f t="shared" si="9"/>
        <v>0</v>
      </c>
      <c r="BL95" s="14" t="s">
        <v>122</v>
      </c>
      <c r="BM95" s="161" t="s">
        <v>140</v>
      </c>
    </row>
    <row r="96" spans="1:65" s="2" customFormat="1" ht="21.75" customHeight="1">
      <c r="A96" s="29"/>
      <c r="B96" s="149"/>
      <c r="C96" s="150" t="s">
        <v>141</v>
      </c>
      <c r="D96" s="150" t="s">
        <v>118</v>
      </c>
      <c r="E96" s="151" t="s">
        <v>142</v>
      </c>
      <c r="F96" s="152" t="s">
        <v>143</v>
      </c>
      <c r="G96" s="153" t="s">
        <v>126</v>
      </c>
      <c r="H96" s="154">
        <v>90</v>
      </c>
      <c r="I96" s="155"/>
      <c r="J96" s="156">
        <f t="shared" si="0"/>
        <v>0</v>
      </c>
      <c r="K96" s="152" t="s">
        <v>127</v>
      </c>
      <c r="L96" s="30"/>
      <c r="M96" s="157" t="s">
        <v>3</v>
      </c>
      <c r="N96" s="158" t="s">
        <v>45</v>
      </c>
      <c r="O96" s="50"/>
      <c r="P96" s="159">
        <f t="shared" si="1"/>
        <v>0</v>
      </c>
      <c r="Q96" s="159">
        <v>1.1E-4</v>
      </c>
      <c r="R96" s="159">
        <f t="shared" si="2"/>
        <v>9.9000000000000008E-3</v>
      </c>
      <c r="S96" s="159">
        <v>2.15E-3</v>
      </c>
      <c r="T96" s="160">
        <f t="shared" si="3"/>
        <v>0.19350000000000001</v>
      </c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R96" s="161" t="s">
        <v>122</v>
      </c>
      <c r="AT96" s="161" t="s">
        <v>118</v>
      </c>
      <c r="AU96" s="161" t="s">
        <v>82</v>
      </c>
      <c r="AY96" s="14" t="s">
        <v>115</v>
      </c>
      <c r="BE96" s="162">
        <f t="shared" si="4"/>
        <v>0</v>
      </c>
      <c r="BF96" s="162">
        <f t="shared" si="5"/>
        <v>0</v>
      </c>
      <c r="BG96" s="162">
        <f t="shared" si="6"/>
        <v>0</v>
      </c>
      <c r="BH96" s="162">
        <f t="shared" si="7"/>
        <v>0</v>
      </c>
      <c r="BI96" s="162">
        <f t="shared" si="8"/>
        <v>0</v>
      </c>
      <c r="BJ96" s="14" t="s">
        <v>80</v>
      </c>
      <c r="BK96" s="162">
        <f t="shared" si="9"/>
        <v>0</v>
      </c>
      <c r="BL96" s="14" t="s">
        <v>122</v>
      </c>
      <c r="BM96" s="161" t="s">
        <v>144</v>
      </c>
    </row>
    <row r="97" spans="1:65" s="2" customFormat="1" ht="21.75" customHeight="1">
      <c r="A97" s="29"/>
      <c r="B97" s="149"/>
      <c r="C97" s="150" t="s">
        <v>145</v>
      </c>
      <c r="D97" s="150" t="s">
        <v>118</v>
      </c>
      <c r="E97" s="151" t="s">
        <v>146</v>
      </c>
      <c r="F97" s="152" t="s">
        <v>147</v>
      </c>
      <c r="G97" s="153" t="s">
        <v>126</v>
      </c>
      <c r="H97" s="154">
        <v>10</v>
      </c>
      <c r="I97" s="155"/>
      <c r="J97" s="156">
        <f t="shared" si="0"/>
        <v>0</v>
      </c>
      <c r="K97" s="152" t="s">
        <v>127</v>
      </c>
      <c r="L97" s="30"/>
      <c r="M97" s="157" t="s">
        <v>3</v>
      </c>
      <c r="N97" s="158" t="s">
        <v>45</v>
      </c>
      <c r="O97" s="50"/>
      <c r="P97" s="159">
        <f t="shared" si="1"/>
        <v>0</v>
      </c>
      <c r="Q97" s="159">
        <v>3.8999999999999999E-4</v>
      </c>
      <c r="R97" s="159">
        <f t="shared" si="2"/>
        <v>3.8999999999999998E-3</v>
      </c>
      <c r="S97" s="159">
        <v>3.4199999999999999E-3</v>
      </c>
      <c r="T97" s="160">
        <f t="shared" si="3"/>
        <v>3.4200000000000001E-2</v>
      </c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R97" s="161" t="s">
        <v>122</v>
      </c>
      <c r="AT97" s="161" t="s">
        <v>118</v>
      </c>
      <c r="AU97" s="161" t="s">
        <v>82</v>
      </c>
      <c r="AY97" s="14" t="s">
        <v>115</v>
      </c>
      <c r="BE97" s="162">
        <f t="shared" si="4"/>
        <v>0</v>
      </c>
      <c r="BF97" s="162">
        <f t="shared" si="5"/>
        <v>0</v>
      </c>
      <c r="BG97" s="162">
        <f t="shared" si="6"/>
        <v>0</v>
      </c>
      <c r="BH97" s="162">
        <f t="shared" si="7"/>
        <v>0</v>
      </c>
      <c r="BI97" s="162">
        <f t="shared" si="8"/>
        <v>0</v>
      </c>
      <c r="BJ97" s="14" t="s">
        <v>80</v>
      </c>
      <c r="BK97" s="162">
        <f t="shared" si="9"/>
        <v>0</v>
      </c>
      <c r="BL97" s="14" t="s">
        <v>122</v>
      </c>
      <c r="BM97" s="161" t="s">
        <v>148</v>
      </c>
    </row>
    <row r="98" spans="1:65" s="2" customFormat="1" ht="21.75" customHeight="1">
      <c r="A98" s="29"/>
      <c r="B98" s="149"/>
      <c r="C98" s="150" t="s">
        <v>149</v>
      </c>
      <c r="D98" s="150" t="s">
        <v>118</v>
      </c>
      <c r="E98" s="151" t="s">
        <v>150</v>
      </c>
      <c r="F98" s="152" t="s">
        <v>151</v>
      </c>
      <c r="G98" s="153" t="s">
        <v>126</v>
      </c>
      <c r="H98" s="154">
        <v>8</v>
      </c>
      <c r="I98" s="155"/>
      <c r="J98" s="156">
        <f t="shared" si="0"/>
        <v>0</v>
      </c>
      <c r="K98" s="152" t="s">
        <v>127</v>
      </c>
      <c r="L98" s="30"/>
      <c r="M98" s="157" t="s">
        <v>3</v>
      </c>
      <c r="N98" s="158" t="s">
        <v>45</v>
      </c>
      <c r="O98" s="50"/>
      <c r="P98" s="159">
        <f t="shared" si="1"/>
        <v>0</v>
      </c>
      <c r="Q98" s="159">
        <v>4.9300000000000004E-3</v>
      </c>
      <c r="R98" s="159">
        <f t="shared" si="2"/>
        <v>3.9440000000000003E-2</v>
      </c>
      <c r="S98" s="159">
        <v>0</v>
      </c>
      <c r="T98" s="160">
        <f t="shared" si="3"/>
        <v>0</v>
      </c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R98" s="161" t="s">
        <v>122</v>
      </c>
      <c r="AT98" s="161" t="s">
        <v>118</v>
      </c>
      <c r="AU98" s="161" t="s">
        <v>82</v>
      </c>
      <c r="AY98" s="14" t="s">
        <v>115</v>
      </c>
      <c r="BE98" s="162">
        <f t="shared" si="4"/>
        <v>0</v>
      </c>
      <c r="BF98" s="162">
        <f t="shared" si="5"/>
        <v>0</v>
      </c>
      <c r="BG98" s="162">
        <f t="shared" si="6"/>
        <v>0</v>
      </c>
      <c r="BH98" s="162">
        <f t="shared" si="7"/>
        <v>0</v>
      </c>
      <c r="BI98" s="162">
        <f t="shared" si="8"/>
        <v>0</v>
      </c>
      <c r="BJ98" s="14" t="s">
        <v>80</v>
      </c>
      <c r="BK98" s="162">
        <f t="shared" si="9"/>
        <v>0</v>
      </c>
      <c r="BL98" s="14" t="s">
        <v>122</v>
      </c>
      <c r="BM98" s="161" t="s">
        <v>152</v>
      </c>
    </row>
    <row r="99" spans="1:65" s="2" customFormat="1" ht="21.75" customHeight="1">
      <c r="A99" s="29"/>
      <c r="B99" s="149"/>
      <c r="C99" s="150" t="s">
        <v>153</v>
      </c>
      <c r="D99" s="150" t="s">
        <v>118</v>
      </c>
      <c r="E99" s="151" t="s">
        <v>154</v>
      </c>
      <c r="F99" s="152" t="s">
        <v>155</v>
      </c>
      <c r="G99" s="153" t="s">
        <v>126</v>
      </c>
      <c r="H99" s="154">
        <v>3</v>
      </c>
      <c r="I99" s="155"/>
      <c r="J99" s="156">
        <f t="shared" si="0"/>
        <v>0</v>
      </c>
      <c r="K99" s="152" t="s">
        <v>127</v>
      </c>
      <c r="L99" s="30"/>
      <c r="M99" s="157" t="s">
        <v>3</v>
      </c>
      <c r="N99" s="158" t="s">
        <v>45</v>
      </c>
      <c r="O99" s="50"/>
      <c r="P99" s="159">
        <f t="shared" si="1"/>
        <v>0</v>
      </c>
      <c r="Q99" s="159">
        <v>1.171E-2</v>
      </c>
      <c r="R99" s="159">
        <f t="shared" si="2"/>
        <v>3.5130000000000002E-2</v>
      </c>
      <c r="S99" s="159">
        <v>0</v>
      </c>
      <c r="T99" s="160">
        <f t="shared" si="3"/>
        <v>0</v>
      </c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R99" s="161" t="s">
        <v>122</v>
      </c>
      <c r="AT99" s="161" t="s">
        <v>118</v>
      </c>
      <c r="AU99" s="161" t="s">
        <v>82</v>
      </c>
      <c r="AY99" s="14" t="s">
        <v>115</v>
      </c>
      <c r="BE99" s="162">
        <f t="shared" si="4"/>
        <v>0</v>
      </c>
      <c r="BF99" s="162">
        <f t="shared" si="5"/>
        <v>0</v>
      </c>
      <c r="BG99" s="162">
        <f t="shared" si="6"/>
        <v>0</v>
      </c>
      <c r="BH99" s="162">
        <f t="shared" si="7"/>
        <v>0</v>
      </c>
      <c r="BI99" s="162">
        <f t="shared" si="8"/>
        <v>0</v>
      </c>
      <c r="BJ99" s="14" t="s">
        <v>80</v>
      </c>
      <c r="BK99" s="162">
        <f t="shared" si="9"/>
        <v>0</v>
      </c>
      <c r="BL99" s="14" t="s">
        <v>122</v>
      </c>
      <c r="BM99" s="161" t="s">
        <v>156</v>
      </c>
    </row>
    <row r="100" spans="1:65" s="2" customFormat="1" ht="21.75" customHeight="1">
      <c r="A100" s="29"/>
      <c r="B100" s="149"/>
      <c r="C100" s="150" t="s">
        <v>157</v>
      </c>
      <c r="D100" s="150" t="s">
        <v>118</v>
      </c>
      <c r="E100" s="151" t="s">
        <v>158</v>
      </c>
      <c r="F100" s="152" t="s">
        <v>159</v>
      </c>
      <c r="G100" s="153" t="s">
        <v>121</v>
      </c>
      <c r="H100" s="154">
        <v>2</v>
      </c>
      <c r="I100" s="155"/>
      <c r="J100" s="156">
        <f t="shared" si="0"/>
        <v>0</v>
      </c>
      <c r="K100" s="152" t="s">
        <v>127</v>
      </c>
      <c r="L100" s="30"/>
      <c r="M100" s="157" t="s">
        <v>3</v>
      </c>
      <c r="N100" s="158" t="s">
        <v>45</v>
      </c>
      <c r="O100" s="50"/>
      <c r="P100" s="159">
        <f t="shared" si="1"/>
        <v>0</v>
      </c>
      <c r="Q100" s="159">
        <v>1.49E-3</v>
      </c>
      <c r="R100" s="159">
        <f t="shared" si="2"/>
        <v>2.98E-3</v>
      </c>
      <c r="S100" s="159">
        <v>0</v>
      </c>
      <c r="T100" s="160">
        <f t="shared" si="3"/>
        <v>0</v>
      </c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R100" s="161" t="s">
        <v>122</v>
      </c>
      <c r="AT100" s="161" t="s">
        <v>118</v>
      </c>
      <c r="AU100" s="161" t="s">
        <v>82</v>
      </c>
      <c r="AY100" s="14" t="s">
        <v>115</v>
      </c>
      <c r="BE100" s="162">
        <f t="shared" si="4"/>
        <v>0</v>
      </c>
      <c r="BF100" s="162">
        <f t="shared" si="5"/>
        <v>0</v>
      </c>
      <c r="BG100" s="162">
        <f t="shared" si="6"/>
        <v>0</v>
      </c>
      <c r="BH100" s="162">
        <f t="shared" si="7"/>
        <v>0</v>
      </c>
      <c r="BI100" s="162">
        <f t="shared" si="8"/>
        <v>0</v>
      </c>
      <c r="BJ100" s="14" t="s">
        <v>80</v>
      </c>
      <c r="BK100" s="162">
        <f t="shared" si="9"/>
        <v>0</v>
      </c>
      <c r="BL100" s="14" t="s">
        <v>122</v>
      </c>
      <c r="BM100" s="161" t="s">
        <v>160</v>
      </c>
    </row>
    <row r="101" spans="1:65" s="2" customFormat="1" ht="21.75" customHeight="1">
      <c r="A101" s="29"/>
      <c r="B101" s="149"/>
      <c r="C101" s="150" t="s">
        <v>161</v>
      </c>
      <c r="D101" s="150" t="s">
        <v>118</v>
      </c>
      <c r="E101" s="151" t="s">
        <v>162</v>
      </c>
      <c r="F101" s="152" t="s">
        <v>163</v>
      </c>
      <c r="G101" s="153" t="s">
        <v>121</v>
      </c>
      <c r="H101" s="154">
        <v>1</v>
      </c>
      <c r="I101" s="155"/>
      <c r="J101" s="156">
        <f t="shared" si="0"/>
        <v>0</v>
      </c>
      <c r="K101" s="152" t="s">
        <v>127</v>
      </c>
      <c r="L101" s="30"/>
      <c r="M101" s="157" t="s">
        <v>3</v>
      </c>
      <c r="N101" s="158" t="s">
        <v>45</v>
      </c>
      <c r="O101" s="50"/>
      <c r="P101" s="159">
        <f t="shared" si="1"/>
        <v>0</v>
      </c>
      <c r="Q101" s="159">
        <v>3.79E-3</v>
      </c>
      <c r="R101" s="159">
        <f t="shared" si="2"/>
        <v>3.79E-3</v>
      </c>
      <c r="S101" s="159">
        <v>0</v>
      </c>
      <c r="T101" s="160">
        <f t="shared" si="3"/>
        <v>0</v>
      </c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R101" s="161" t="s">
        <v>122</v>
      </c>
      <c r="AT101" s="161" t="s">
        <v>118</v>
      </c>
      <c r="AU101" s="161" t="s">
        <v>82</v>
      </c>
      <c r="AY101" s="14" t="s">
        <v>115</v>
      </c>
      <c r="BE101" s="162">
        <f t="shared" si="4"/>
        <v>0</v>
      </c>
      <c r="BF101" s="162">
        <f t="shared" si="5"/>
        <v>0</v>
      </c>
      <c r="BG101" s="162">
        <f t="shared" si="6"/>
        <v>0</v>
      </c>
      <c r="BH101" s="162">
        <f t="shared" si="7"/>
        <v>0</v>
      </c>
      <c r="BI101" s="162">
        <f t="shared" si="8"/>
        <v>0</v>
      </c>
      <c r="BJ101" s="14" t="s">
        <v>80</v>
      </c>
      <c r="BK101" s="162">
        <f t="shared" si="9"/>
        <v>0</v>
      </c>
      <c r="BL101" s="14" t="s">
        <v>122</v>
      </c>
      <c r="BM101" s="161" t="s">
        <v>164</v>
      </c>
    </row>
    <row r="102" spans="1:65" s="2" customFormat="1" ht="21.75" customHeight="1">
      <c r="A102" s="29"/>
      <c r="B102" s="149"/>
      <c r="C102" s="150" t="s">
        <v>165</v>
      </c>
      <c r="D102" s="150" t="s">
        <v>118</v>
      </c>
      <c r="E102" s="151" t="s">
        <v>166</v>
      </c>
      <c r="F102" s="152" t="s">
        <v>167</v>
      </c>
      <c r="G102" s="153" t="s">
        <v>126</v>
      </c>
      <c r="H102" s="154">
        <v>1.5</v>
      </c>
      <c r="I102" s="155"/>
      <c r="J102" s="156">
        <f t="shared" si="0"/>
        <v>0</v>
      </c>
      <c r="K102" s="152" t="s">
        <v>127</v>
      </c>
      <c r="L102" s="30"/>
      <c r="M102" s="157" t="s">
        <v>3</v>
      </c>
      <c r="N102" s="158" t="s">
        <v>45</v>
      </c>
      <c r="O102" s="50"/>
      <c r="P102" s="159">
        <f t="shared" si="1"/>
        <v>0</v>
      </c>
      <c r="Q102" s="159">
        <v>3.7799999999999999E-3</v>
      </c>
      <c r="R102" s="159">
        <f t="shared" si="2"/>
        <v>5.6699999999999997E-3</v>
      </c>
      <c r="S102" s="159">
        <v>0</v>
      </c>
      <c r="T102" s="160">
        <f t="shared" si="3"/>
        <v>0</v>
      </c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R102" s="161" t="s">
        <v>122</v>
      </c>
      <c r="AT102" s="161" t="s">
        <v>118</v>
      </c>
      <c r="AU102" s="161" t="s">
        <v>82</v>
      </c>
      <c r="AY102" s="14" t="s">
        <v>115</v>
      </c>
      <c r="BE102" s="162">
        <f t="shared" si="4"/>
        <v>0</v>
      </c>
      <c r="BF102" s="162">
        <f t="shared" si="5"/>
        <v>0</v>
      </c>
      <c r="BG102" s="162">
        <f t="shared" si="6"/>
        <v>0</v>
      </c>
      <c r="BH102" s="162">
        <f t="shared" si="7"/>
        <v>0</v>
      </c>
      <c r="BI102" s="162">
        <f t="shared" si="8"/>
        <v>0</v>
      </c>
      <c r="BJ102" s="14" t="s">
        <v>80</v>
      </c>
      <c r="BK102" s="162">
        <f t="shared" si="9"/>
        <v>0</v>
      </c>
      <c r="BL102" s="14" t="s">
        <v>122</v>
      </c>
      <c r="BM102" s="161" t="s">
        <v>168</v>
      </c>
    </row>
    <row r="103" spans="1:65" s="2" customFormat="1" ht="16.5" customHeight="1">
      <c r="A103" s="29"/>
      <c r="B103" s="149"/>
      <c r="C103" s="150" t="s">
        <v>169</v>
      </c>
      <c r="D103" s="150" t="s">
        <v>118</v>
      </c>
      <c r="E103" s="151" t="s">
        <v>170</v>
      </c>
      <c r="F103" s="152" t="s">
        <v>171</v>
      </c>
      <c r="G103" s="153" t="s">
        <v>126</v>
      </c>
      <c r="H103" s="154">
        <v>0.8</v>
      </c>
      <c r="I103" s="155"/>
      <c r="J103" s="156">
        <f t="shared" si="0"/>
        <v>0</v>
      </c>
      <c r="K103" s="152" t="s">
        <v>127</v>
      </c>
      <c r="L103" s="30"/>
      <c r="M103" s="157" t="s">
        <v>3</v>
      </c>
      <c r="N103" s="158" t="s">
        <v>45</v>
      </c>
      <c r="O103" s="50"/>
      <c r="P103" s="159">
        <f t="shared" si="1"/>
        <v>0</v>
      </c>
      <c r="Q103" s="159">
        <v>6.5300000000000002E-3</v>
      </c>
      <c r="R103" s="159">
        <f t="shared" si="2"/>
        <v>5.2240000000000003E-3</v>
      </c>
      <c r="S103" s="159">
        <v>0</v>
      </c>
      <c r="T103" s="160">
        <f t="shared" si="3"/>
        <v>0</v>
      </c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R103" s="161" t="s">
        <v>122</v>
      </c>
      <c r="AT103" s="161" t="s">
        <v>118</v>
      </c>
      <c r="AU103" s="161" t="s">
        <v>82</v>
      </c>
      <c r="AY103" s="14" t="s">
        <v>115</v>
      </c>
      <c r="BE103" s="162">
        <f t="shared" si="4"/>
        <v>0</v>
      </c>
      <c r="BF103" s="162">
        <f t="shared" si="5"/>
        <v>0</v>
      </c>
      <c r="BG103" s="162">
        <f t="shared" si="6"/>
        <v>0</v>
      </c>
      <c r="BH103" s="162">
        <f t="shared" si="7"/>
        <v>0</v>
      </c>
      <c r="BI103" s="162">
        <f t="shared" si="8"/>
        <v>0</v>
      </c>
      <c r="BJ103" s="14" t="s">
        <v>80</v>
      </c>
      <c r="BK103" s="162">
        <f t="shared" si="9"/>
        <v>0</v>
      </c>
      <c r="BL103" s="14" t="s">
        <v>122</v>
      </c>
      <c r="BM103" s="161" t="s">
        <v>172</v>
      </c>
    </row>
    <row r="104" spans="1:65" s="2" customFormat="1" ht="21.75" customHeight="1">
      <c r="A104" s="29"/>
      <c r="B104" s="149"/>
      <c r="C104" s="150" t="s">
        <v>173</v>
      </c>
      <c r="D104" s="150" t="s">
        <v>118</v>
      </c>
      <c r="E104" s="151" t="s">
        <v>174</v>
      </c>
      <c r="F104" s="152" t="s">
        <v>175</v>
      </c>
      <c r="G104" s="153" t="s">
        <v>121</v>
      </c>
      <c r="H104" s="154">
        <v>5</v>
      </c>
      <c r="I104" s="155"/>
      <c r="J104" s="156">
        <f t="shared" si="0"/>
        <v>0</v>
      </c>
      <c r="K104" s="152" t="s">
        <v>3</v>
      </c>
      <c r="L104" s="30"/>
      <c r="M104" s="157" t="s">
        <v>3</v>
      </c>
      <c r="N104" s="158" t="s">
        <v>45</v>
      </c>
      <c r="O104" s="50"/>
      <c r="P104" s="159">
        <f t="shared" si="1"/>
        <v>0</v>
      </c>
      <c r="Q104" s="159">
        <v>8.6099999999999996E-3</v>
      </c>
      <c r="R104" s="159">
        <f t="shared" si="2"/>
        <v>4.3049999999999998E-2</v>
      </c>
      <c r="S104" s="159">
        <v>0</v>
      </c>
      <c r="T104" s="160">
        <f t="shared" si="3"/>
        <v>0</v>
      </c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R104" s="161" t="s">
        <v>122</v>
      </c>
      <c r="AT104" s="161" t="s">
        <v>118</v>
      </c>
      <c r="AU104" s="161" t="s">
        <v>82</v>
      </c>
      <c r="AY104" s="14" t="s">
        <v>115</v>
      </c>
      <c r="BE104" s="162">
        <f t="shared" si="4"/>
        <v>0</v>
      </c>
      <c r="BF104" s="162">
        <f t="shared" si="5"/>
        <v>0</v>
      </c>
      <c r="BG104" s="162">
        <f t="shared" si="6"/>
        <v>0</v>
      </c>
      <c r="BH104" s="162">
        <f t="shared" si="7"/>
        <v>0</v>
      </c>
      <c r="BI104" s="162">
        <f t="shared" si="8"/>
        <v>0</v>
      </c>
      <c r="BJ104" s="14" t="s">
        <v>80</v>
      </c>
      <c r="BK104" s="162">
        <f t="shared" si="9"/>
        <v>0</v>
      </c>
      <c r="BL104" s="14" t="s">
        <v>122</v>
      </c>
      <c r="BM104" s="161" t="s">
        <v>176</v>
      </c>
    </row>
    <row r="105" spans="1:65" s="2" customFormat="1" ht="33" customHeight="1">
      <c r="A105" s="29"/>
      <c r="B105" s="149"/>
      <c r="C105" s="150" t="s">
        <v>9</v>
      </c>
      <c r="D105" s="150" t="s">
        <v>118</v>
      </c>
      <c r="E105" s="151" t="s">
        <v>177</v>
      </c>
      <c r="F105" s="152" t="s">
        <v>178</v>
      </c>
      <c r="G105" s="153" t="s">
        <v>126</v>
      </c>
      <c r="H105" s="154">
        <v>4.5</v>
      </c>
      <c r="I105" s="155"/>
      <c r="J105" s="156">
        <f t="shared" si="0"/>
        <v>0</v>
      </c>
      <c r="K105" s="152" t="s">
        <v>3</v>
      </c>
      <c r="L105" s="30"/>
      <c r="M105" s="157" t="s">
        <v>3</v>
      </c>
      <c r="N105" s="158" t="s">
        <v>45</v>
      </c>
      <c r="O105" s="50"/>
      <c r="P105" s="159">
        <f t="shared" si="1"/>
        <v>0</v>
      </c>
      <c r="Q105" s="159">
        <v>8.6099999999999996E-3</v>
      </c>
      <c r="R105" s="159">
        <f t="shared" si="2"/>
        <v>3.8745000000000002E-2</v>
      </c>
      <c r="S105" s="159">
        <v>0</v>
      </c>
      <c r="T105" s="160">
        <f t="shared" si="3"/>
        <v>0</v>
      </c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R105" s="161" t="s">
        <v>122</v>
      </c>
      <c r="AT105" s="161" t="s">
        <v>118</v>
      </c>
      <c r="AU105" s="161" t="s">
        <v>82</v>
      </c>
      <c r="AY105" s="14" t="s">
        <v>115</v>
      </c>
      <c r="BE105" s="162">
        <f t="shared" si="4"/>
        <v>0</v>
      </c>
      <c r="BF105" s="162">
        <f t="shared" si="5"/>
        <v>0</v>
      </c>
      <c r="BG105" s="162">
        <f t="shared" si="6"/>
        <v>0</v>
      </c>
      <c r="BH105" s="162">
        <f t="shared" si="7"/>
        <v>0</v>
      </c>
      <c r="BI105" s="162">
        <f t="shared" si="8"/>
        <v>0</v>
      </c>
      <c r="BJ105" s="14" t="s">
        <v>80</v>
      </c>
      <c r="BK105" s="162">
        <f t="shared" si="9"/>
        <v>0</v>
      </c>
      <c r="BL105" s="14" t="s">
        <v>122</v>
      </c>
      <c r="BM105" s="161" t="s">
        <v>179</v>
      </c>
    </row>
    <row r="106" spans="1:65" s="2" customFormat="1" ht="21.75" customHeight="1">
      <c r="A106" s="29"/>
      <c r="B106" s="149"/>
      <c r="C106" s="150" t="s">
        <v>122</v>
      </c>
      <c r="D106" s="150" t="s">
        <v>118</v>
      </c>
      <c r="E106" s="151" t="s">
        <v>180</v>
      </c>
      <c r="F106" s="152" t="s">
        <v>181</v>
      </c>
      <c r="G106" s="153" t="s">
        <v>182</v>
      </c>
      <c r="H106" s="154">
        <v>1</v>
      </c>
      <c r="I106" s="155"/>
      <c r="J106" s="156">
        <f t="shared" si="0"/>
        <v>0</v>
      </c>
      <c r="K106" s="152" t="s">
        <v>127</v>
      </c>
      <c r="L106" s="30"/>
      <c r="M106" s="157" t="s">
        <v>3</v>
      </c>
      <c r="N106" s="158" t="s">
        <v>45</v>
      </c>
      <c r="O106" s="50"/>
      <c r="P106" s="159">
        <f t="shared" si="1"/>
        <v>0</v>
      </c>
      <c r="Q106" s="159">
        <v>5.2900000000000004E-3</v>
      </c>
      <c r="R106" s="159">
        <f t="shared" si="2"/>
        <v>5.2900000000000004E-3</v>
      </c>
      <c r="S106" s="159">
        <v>0</v>
      </c>
      <c r="T106" s="160">
        <f t="shared" si="3"/>
        <v>0</v>
      </c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R106" s="161" t="s">
        <v>122</v>
      </c>
      <c r="AT106" s="161" t="s">
        <v>118</v>
      </c>
      <c r="AU106" s="161" t="s">
        <v>82</v>
      </c>
      <c r="AY106" s="14" t="s">
        <v>115</v>
      </c>
      <c r="BE106" s="162">
        <f t="shared" si="4"/>
        <v>0</v>
      </c>
      <c r="BF106" s="162">
        <f t="shared" si="5"/>
        <v>0</v>
      </c>
      <c r="BG106" s="162">
        <f t="shared" si="6"/>
        <v>0</v>
      </c>
      <c r="BH106" s="162">
        <f t="shared" si="7"/>
        <v>0</v>
      </c>
      <c r="BI106" s="162">
        <f t="shared" si="8"/>
        <v>0</v>
      </c>
      <c r="BJ106" s="14" t="s">
        <v>80</v>
      </c>
      <c r="BK106" s="162">
        <f t="shared" si="9"/>
        <v>0</v>
      </c>
      <c r="BL106" s="14" t="s">
        <v>122</v>
      </c>
      <c r="BM106" s="161" t="s">
        <v>183</v>
      </c>
    </row>
    <row r="107" spans="1:65" s="2" customFormat="1" ht="16.5" customHeight="1">
      <c r="A107" s="29"/>
      <c r="B107" s="149"/>
      <c r="C107" s="150" t="s">
        <v>184</v>
      </c>
      <c r="D107" s="150" t="s">
        <v>118</v>
      </c>
      <c r="E107" s="151" t="s">
        <v>185</v>
      </c>
      <c r="F107" s="152" t="s">
        <v>186</v>
      </c>
      <c r="G107" s="153" t="s">
        <v>182</v>
      </c>
      <c r="H107" s="154">
        <v>1</v>
      </c>
      <c r="I107" s="155"/>
      <c r="J107" s="156">
        <f t="shared" si="0"/>
        <v>0</v>
      </c>
      <c r="K107" s="152" t="s">
        <v>127</v>
      </c>
      <c r="L107" s="30"/>
      <c r="M107" s="157" t="s">
        <v>3</v>
      </c>
      <c r="N107" s="158" t="s">
        <v>45</v>
      </c>
      <c r="O107" s="50"/>
      <c r="P107" s="159">
        <f t="shared" si="1"/>
        <v>0</v>
      </c>
      <c r="Q107" s="159">
        <v>1.47E-3</v>
      </c>
      <c r="R107" s="159">
        <f t="shared" si="2"/>
        <v>1.47E-3</v>
      </c>
      <c r="S107" s="159">
        <v>0</v>
      </c>
      <c r="T107" s="160">
        <f t="shared" si="3"/>
        <v>0</v>
      </c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R107" s="161" t="s">
        <v>122</v>
      </c>
      <c r="AT107" s="161" t="s">
        <v>118</v>
      </c>
      <c r="AU107" s="161" t="s">
        <v>82</v>
      </c>
      <c r="AY107" s="14" t="s">
        <v>115</v>
      </c>
      <c r="BE107" s="162">
        <f t="shared" si="4"/>
        <v>0</v>
      </c>
      <c r="BF107" s="162">
        <f t="shared" si="5"/>
        <v>0</v>
      </c>
      <c r="BG107" s="162">
        <f t="shared" si="6"/>
        <v>0</v>
      </c>
      <c r="BH107" s="162">
        <f t="shared" si="7"/>
        <v>0</v>
      </c>
      <c r="BI107" s="162">
        <f t="shared" si="8"/>
        <v>0</v>
      </c>
      <c r="BJ107" s="14" t="s">
        <v>80</v>
      </c>
      <c r="BK107" s="162">
        <f t="shared" si="9"/>
        <v>0</v>
      </c>
      <c r="BL107" s="14" t="s">
        <v>122</v>
      </c>
      <c r="BM107" s="161" t="s">
        <v>187</v>
      </c>
    </row>
    <row r="108" spans="1:65" s="2" customFormat="1" ht="16.5" customHeight="1">
      <c r="A108" s="29"/>
      <c r="B108" s="149"/>
      <c r="C108" s="150" t="s">
        <v>188</v>
      </c>
      <c r="D108" s="150" t="s">
        <v>118</v>
      </c>
      <c r="E108" s="151" t="s">
        <v>189</v>
      </c>
      <c r="F108" s="152" t="s">
        <v>190</v>
      </c>
      <c r="G108" s="153" t="s">
        <v>126</v>
      </c>
      <c r="H108" s="154">
        <v>1</v>
      </c>
      <c r="I108" s="155"/>
      <c r="J108" s="156">
        <f t="shared" si="0"/>
        <v>0</v>
      </c>
      <c r="K108" s="152" t="s">
        <v>3</v>
      </c>
      <c r="L108" s="30"/>
      <c r="M108" s="157" t="s">
        <v>3</v>
      </c>
      <c r="N108" s="158" t="s">
        <v>45</v>
      </c>
      <c r="O108" s="50"/>
      <c r="P108" s="159">
        <f t="shared" si="1"/>
        <v>0</v>
      </c>
      <c r="Q108" s="159">
        <v>7.7999999999999999E-4</v>
      </c>
      <c r="R108" s="159">
        <f t="shared" si="2"/>
        <v>7.7999999999999999E-4</v>
      </c>
      <c r="S108" s="159">
        <v>0</v>
      </c>
      <c r="T108" s="160">
        <f t="shared" si="3"/>
        <v>0</v>
      </c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R108" s="161" t="s">
        <v>122</v>
      </c>
      <c r="AT108" s="161" t="s">
        <v>118</v>
      </c>
      <c r="AU108" s="161" t="s">
        <v>82</v>
      </c>
      <c r="AY108" s="14" t="s">
        <v>115</v>
      </c>
      <c r="BE108" s="162">
        <f t="shared" si="4"/>
        <v>0</v>
      </c>
      <c r="BF108" s="162">
        <f t="shared" si="5"/>
        <v>0</v>
      </c>
      <c r="BG108" s="162">
        <f t="shared" si="6"/>
        <v>0</v>
      </c>
      <c r="BH108" s="162">
        <f t="shared" si="7"/>
        <v>0</v>
      </c>
      <c r="BI108" s="162">
        <f t="shared" si="8"/>
        <v>0</v>
      </c>
      <c r="BJ108" s="14" t="s">
        <v>80</v>
      </c>
      <c r="BK108" s="162">
        <f t="shared" si="9"/>
        <v>0</v>
      </c>
      <c r="BL108" s="14" t="s">
        <v>122</v>
      </c>
      <c r="BM108" s="161" t="s">
        <v>191</v>
      </c>
    </row>
    <row r="109" spans="1:65" s="2" customFormat="1" ht="33" customHeight="1">
      <c r="A109" s="29"/>
      <c r="B109" s="149"/>
      <c r="C109" s="150" t="s">
        <v>192</v>
      </c>
      <c r="D109" s="150" t="s">
        <v>118</v>
      </c>
      <c r="E109" s="151" t="s">
        <v>193</v>
      </c>
      <c r="F109" s="152" t="s">
        <v>194</v>
      </c>
      <c r="G109" s="153" t="s">
        <v>182</v>
      </c>
      <c r="H109" s="154">
        <v>2</v>
      </c>
      <c r="I109" s="155"/>
      <c r="J109" s="156">
        <f t="shared" si="0"/>
        <v>0</v>
      </c>
      <c r="K109" s="152" t="s">
        <v>127</v>
      </c>
      <c r="L109" s="30"/>
      <c r="M109" s="157" t="s">
        <v>3</v>
      </c>
      <c r="N109" s="158" t="s">
        <v>45</v>
      </c>
      <c r="O109" s="50"/>
      <c r="P109" s="159">
        <f t="shared" si="1"/>
        <v>0</v>
      </c>
      <c r="Q109" s="159">
        <v>4.28E-3</v>
      </c>
      <c r="R109" s="159">
        <f t="shared" si="2"/>
        <v>8.5599999999999999E-3</v>
      </c>
      <c r="S109" s="159">
        <v>0</v>
      </c>
      <c r="T109" s="160">
        <f t="shared" si="3"/>
        <v>0</v>
      </c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R109" s="161" t="s">
        <v>122</v>
      </c>
      <c r="AT109" s="161" t="s">
        <v>118</v>
      </c>
      <c r="AU109" s="161" t="s">
        <v>82</v>
      </c>
      <c r="AY109" s="14" t="s">
        <v>115</v>
      </c>
      <c r="BE109" s="162">
        <f t="shared" si="4"/>
        <v>0</v>
      </c>
      <c r="BF109" s="162">
        <f t="shared" si="5"/>
        <v>0</v>
      </c>
      <c r="BG109" s="162">
        <f t="shared" si="6"/>
        <v>0</v>
      </c>
      <c r="BH109" s="162">
        <f t="shared" si="7"/>
        <v>0</v>
      </c>
      <c r="BI109" s="162">
        <f t="shared" si="8"/>
        <v>0</v>
      </c>
      <c r="BJ109" s="14" t="s">
        <v>80</v>
      </c>
      <c r="BK109" s="162">
        <f t="shared" si="9"/>
        <v>0</v>
      </c>
      <c r="BL109" s="14" t="s">
        <v>122</v>
      </c>
      <c r="BM109" s="161" t="s">
        <v>195</v>
      </c>
    </row>
    <row r="110" spans="1:65" s="2" customFormat="1" ht="21.75" customHeight="1">
      <c r="A110" s="29"/>
      <c r="B110" s="149"/>
      <c r="C110" s="150" t="s">
        <v>196</v>
      </c>
      <c r="D110" s="150" t="s">
        <v>118</v>
      </c>
      <c r="E110" s="151" t="s">
        <v>197</v>
      </c>
      <c r="F110" s="152" t="s">
        <v>198</v>
      </c>
      <c r="G110" s="153" t="s">
        <v>121</v>
      </c>
      <c r="H110" s="154">
        <v>4</v>
      </c>
      <c r="I110" s="155"/>
      <c r="J110" s="156">
        <f t="shared" si="0"/>
        <v>0</v>
      </c>
      <c r="K110" s="152" t="s">
        <v>127</v>
      </c>
      <c r="L110" s="30"/>
      <c r="M110" s="157" t="s">
        <v>3</v>
      </c>
      <c r="N110" s="158" t="s">
        <v>45</v>
      </c>
      <c r="O110" s="50"/>
      <c r="P110" s="159">
        <f t="shared" si="1"/>
        <v>0</v>
      </c>
      <c r="Q110" s="159">
        <v>2.4000000000000001E-4</v>
      </c>
      <c r="R110" s="159">
        <f t="shared" si="2"/>
        <v>9.6000000000000002E-4</v>
      </c>
      <c r="S110" s="159">
        <v>0</v>
      </c>
      <c r="T110" s="160">
        <f t="shared" si="3"/>
        <v>0</v>
      </c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R110" s="161" t="s">
        <v>122</v>
      </c>
      <c r="AT110" s="161" t="s">
        <v>118</v>
      </c>
      <c r="AU110" s="161" t="s">
        <v>82</v>
      </c>
      <c r="AY110" s="14" t="s">
        <v>115</v>
      </c>
      <c r="BE110" s="162">
        <f t="shared" si="4"/>
        <v>0</v>
      </c>
      <c r="BF110" s="162">
        <f t="shared" si="5"/>
        <v>0</v>
      </c>
      <c r="BG110" s="162">
        <f t="shared" si="6"/>
        <v>0</v>
      </c>
      <c r="BH110" s="162">
        <f t="shared" si="7"/>
        <v>0</v>
      </c>
      <c r="BI110" s="162">
        <f t="shared" si="8"/>
        <v>0</v>
      </c>
      <c r="BJ110" s="14" t="s">
        <v>80</v>
      </c>
      <c r="BK110" s="162">
        <f t="shared" si="9"/>
        <v>0</v>
      </c>
      <c r="BL110" s="14" t="s">
        <v>122</v>
      </c>
      <c r="BM110" s="161" t="s">
        <v>199</v>
      </c>
    </row>
    <row r="111" spans="1:65" s="2" customFormat="1" ht="21.75" customHeight="1">
      <c r="A111" s="29"/>
      <c r="B111" s="149"/>
      <c r="C111" s="150" t="s">
        <v>8</v>
      </c>
      <c r="D111" s="150" t="s">
        <v>118</v>
      </c>
      <c r="E111" s="151" t="s">
        <v>200</v>
      </c>
      <c r="F111" s="152" t="s">
        <v>201</v>
      </c>
      <c r="G111" s="153" t="s">
        <v>121</v>
      </c>
      <c r="H111" s="154">
        <v>1</v>
      </c>
      <c r="I111" s="155"/>
      <c r="J111" s="156">
        <f t="shared" si="0"/>
        <v>0</v>
      </c>
      <c r="K111" s="152" t="s">
        <v>127</v>
      </c>
      <c r="L111" s="30"/>
      <c r="M111" s="157" t="s">
        <v>3</v>
      </c>
      <c r="N111" s="158" t="s">
        <v>45</v>
      </c>
      <c r="O111" s="50"/>
      <c r="P111" s="159">
        <f t="shared" si="1"/>
        <v>0</v>
      </c>
      <c r="Q111" s="159">
        <v>8.8000000000000003E-4</v>
      </c>
      <c r="R111" s="159">
        <f t="shared" si="2"/>
        <v>8.8000000000000003E-4</v>
      </c>
      <c r="S111" s="159">
        <v>0</v>
      </c>
      <c r="T111" s="160">
        <f t="shared" si="3"/>
        <v>0</v>
      </c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R111" s="161" t="s">
        <v>122</v>
      </c>
      <c r="AT111" s="161" t="s">
        <v>118</v>
      </c>
      <c r="AU111" s="161" t="s">
        <v>82</v>
      </c>
      <c r="AY111" s="14" t="s">
        <v>115</v>
      </c>
      <c r="BE111" s="162">
        <f t="shared" si="4"/>
        <v>0</v>
      </c>
      <c r="BF111" s="162">
        <f t="shared" si="5"/>
        <v>0</v>
      </c>
      <c r="BG111" s="162">
        <f t="shared" si="6"/>
        <v>0</v>
      </c>
      <c r="BH111" s="162">
        <f t="shared" si="7"/>
        <v>0</v>
      </c>
      <c r="BI111" s="162">
        <f t="shared" si="8"/>
        <v>0</v>
      </c>
      <c r="BJ111" s="14" t="s">
        <v>80</v>
      </c>
      <c r="BK111" s="162">
        <f t="shared" si="9"/>
        <v>0</v>
      </c>
      <c r="BL111" s="14" t="s">
        <v>122</v>
      </c>
      <c r="BM111" s="161" t="s">
        <v>202</v>
      </c>
    </row>
    <row r="112" spans="1:65" s="2" customFormat="1" ht="21.75" customHeight="1">
      <c r="A112" s="29"/>
      <c r="B112" s="149"/>
      <c r="C112" s="150" t="s">
        <v>203</v>
      </c>
      <c r="D112" s="150" t="s">
        <v>118</v>
      </c>
      <c r="E112" s="151" t="s">
        <v>204</v>
      </c>
      <c r="F112" s="152" t="s">
        <v>205</v>
      </c>
      <c r="G112" s="153" t="s">
        <v>121</v>
      </c>
      <c r="H112" s="154">
        <v>4</v>
      </c>
      <c r="I112" s="155"/>
      <c r="J112" s="156">
        <f t="shared" si="0"/>
        <v>0</v>
      </c>
      <c r="K112" s="152" t="s">
        <v>127</v>
      </c>
      <c r="L112" s="30"/>
      <c r="M112" s="157" t="s">
        <v>3</v>
      </c>
      <c r="N112" s="158" t="s">
        <v>45</v>
      </c>
      <c r="O112" s="50"/>
      <c r="P112" s="159">
        <f t="shared" si="1"/>
        <v>0</v>
      </c>
      <c r="Q112" s="159">
        <v>1.2999999999999999E-3</v>
      </c>
      <c r="R112" s="159">
        <f t="shared" si="2"/>
        <v>5.1999999999999998E-3</v>
      </c>
      <c r="S112" s="159">
        <v>0</v>
      </c>
      <c r="T112" s="160">
        <f t="shared" si="3"/>
        <v>0</v>
      </c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R112" s="161" t="s">
        <v>122</v>
      </c>
      <c r="AT112" s="161" t="s">
        <v>118</v>
      </c>
      <c r="AU112" s="161" t="s">
        <v>82</v>
      </c>
      <c r="AY112" s="14" t="s">
        <v>115</v>
      </c>
      <c r="BE112" s="162">
        <f t="shared" si="4"/>
        <v>0</v>
      </c>
      <c r="BF112" s="162">
        <f t="shared" si="5"/>
        <v>0</v>
      </c>
      <c r="BG112" s="162">
        <f t="shared" si="6"/>
        <v>0</v>
      </c>
      <c r="BH112" s="162">
        <f t="shared" si="7"/>
        <v>0</v>
      </c>
      <c r="BI112" s="162">
        <f t="shared" si="8"/>
        <v>0</v>
      </c>
      <c r="BJ112" s="14" t="s">
        <v>80</v>
      </c>
      <c r="BK112" s="162">
        <f t="shared" si="9"/>
        <v>0</v>
      </c>
      <c r="BL112" s="14" t="s">
        <v>122</v>
      </c>
      <c r="BM112" s="161" t="s">
        <v>206</v>
      </c>
    </row>
    <row r="113" spans="1:65" s="2" customFormat="1" ht="21.75" customHeight="1">
      <c r="A113" s="29"/>
      <c r="B113" s="149"/>
      <c r="C113" s="150" t="s">
        <v>207</v>
      </c>
      <c r="D113" s="150" t="s">
        <v>118</v>
      </c>
      <c r="E113" s="151" t="s">
        <v>208</v>
      </c>
      <c r="F113" s="152" t="s">
        <v>209</v>
      </c>
      <c r="G113" s="153" t="s">
        <v>121</v>
      </c>
      <c r="H113" s="154">
        <v>2</v>
      </c>
      <c r="I113" s="155"/>
      <c r="J113" s="156">
        <f t="shared" si="0"/>
        <v>0</v>
      </c>
      <c r="K113" s="152" t="s">
        <v>127</v>
      </c>
      <c r="L113" s="30"/>
      <c r="M113" s="157" t="s">
        <v>3</v>
      </c>
      <c r="N113" s="158" t="s">
        <v>45</v>
      </c>
      <c r="O113" s="50"/>
      <c r="P113" s="159">
        <f t="shared" si="1"/>
        <v>0</v>
      </c>
      <c r="Q113" s="159">
        <v>2.0799999999999998E-3</v>
      </c>
      <c r="R113" s="159">
        <f t="shared" si="2"/>
        <v>4.1599999999999996E-3</v>
      </c>
      <c r="S113" s="159">
        <v>0</v>
      </c>
      <c r="T113" s="160">
        <f t="shared" si="3"/>
        <v>0</v>
      </c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R113" s="161" t="s">
        <v>122</v>
      </c>
      <c r="AT113" s="161" t="s">
        <v>118</v>
      </c>
      <c r="AU113" s="161" t="s">
        <v>82</v>
      </c>
      <c r="AY113" s="14" t="s">
        <v>115</v>
      </c>
      <c r="BE113" s="162">
        <f t="shared" si="4"/>
        <v>0</v>
      </c>
      <c r="BF113" s="162">
        <f t="shared" si="5"/>
        <v>0</v>
      </c>
      <c r="BG113" s="162">
        <f t="shared" si="6"/>
        <v>0</v>
      </c>
      <c r="BH113" s="162">
        <f t="shared" si="7"/>
        <v>0</v>
      </c>
      <c r="BI113" s="162">
        <f t="shared" si="8"/>
        <v>0</v>
      </c>
      <c r="BJ113" s="14" t="s">
        <v>80</v>
      </c>
      <c r="BK113" s="162">
        <f t="shared" si="9"/>
        <v>0</v>
      </c>
      <c r="BL113" s="14" t="s">
        <v>122</v>
      </c>
      <c r="BM113" s="161" t="s">
        <v>210</v>
      </c>
    </row>
    <row r="114" spans="1:65" s="2" customFormat="1" ht="21.75" customHeight="1">
      <c r="A114" s="29"/>
      <c r="B114" s="149"/>
      <c r="C114" s="150" t="s">
        <v>211</v>
      </c>
      <c r="D114" s="150" t="s">
        <v>118</v>
      </c>
      <c r="E114" s="151" t="s">
        <v>212</v>
      </c>
      <c r="F114" s="152" t="s">
        <v>213</v>
      </c>
      <c r="G114" s="153" t="s">
        <v>121</v>
      </c>
      <c r="H114" s="154">
        <v>4</v>
      </c>
      <c r="I114" s="155"/>
      <c r="J114" s="156">
        <f t="shared" si="0"/>
        <v>0</v>
      </c>
      <c r="K114" s="152" t="s">
        <v>127</v>
      </c>
      <c r="L114" s="30"/>
      <c r="M114" s="157" t="s">
        <v>3</v>
      </c>
      <c r="N114" s="158" t="s">
        <v>45</v>
      </c>
      <c r="O114" s="50"/>
      <c r="P114" s="159">
        <f t="shared" si="1"/>
        <v>0</v>
      </c>
      <c r="Q114" s="159">
        <v>0</v>
      </c>
      <c r="R114" s="159">
        <f t="shared" si="2"/>
        <v>0</v>
      </c>
      <c r="S114" s="159">
        <v>0</v>
      </c>
      <c r="T114" s="160">
        <f t="shared" si="3"/>
        <v>0</v>
      </c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R114" s="161" t="s">
        <v>122</v>
      </c>
      <c r="AT114" s="161" t="s">
        <v>118</v>
      </c>
      <c r="AU114" s="161" t="s">
        <v>82</v>
      </c>
      <c r="AY114" s="14" t="s">
        <v>115</v>
      </c>
      <c r="BE114" s="162">
        <f t="shared" si="4"/>
        <v>0</v>
      </c>
      <c r="BF114" s="162">
        <f t="shared" si="5"/>
        <v>0</v>
      </c>
      <c r="BG114" s="162">
        <f t="shared" si="6"/>
        <v>0</v>
      </c>
      <c r="BH114" s="162">
        <f t="shared" si="7"/>
        <v>0</v>
      </c>
      <c r="BI114" s="162">
        <f t="shared" si="8"/>
        <v>0</v>
      </c>
      <c r="BJ114" s="14" t="s">
        <v>80</v>
      </c>
      <c r="BK114" s="162">
        <f t="shared" si="9"/>
        <v>0</v>
      </c>
      <c r="BL114" s="14" t="s">
        <v>122</v>
      </c>
      <c r="BM114" s="161" t="s">
        <v>214</v>
      </c>
    </row>
    <row r="115" spans="1:65" s="2" customFormat="1" ht="16.5" customHeight="1">
      <c r="A115" s="29"/>
      <c r="B115" s="149"/>
      <c r="C115" s="163" t="s">
        <v>215</v>
      </c>
      <c r="D115" s="163" t="s">
        <v>216</v>
      </c>
      <c r="E115" s="164" t="s">
        <v>217</v>
      </c>
      <c r="F115" s="165" t="s">
        <v>218</v>
      </c>
      <c r="G115" s="166" t="s">
        <v>121</v>
      </c>
      <c r="H115" s="167">
        <v>2</v>
      </c>
      <c r="I115" s="168"/>
      <c r="J115" s="169">
        <f t="shared" si="0"/>
        <v>0</v>
      </c>
      <c r="K115" s="165" t="s">
        <v>219</v>
      </c>
      <c r="L115" s="170"/>
      <c r="M115" s="171" t="s">
        <v>3</v>
      </c>
      <c r="N115" s="172" t="s">
        <v>45</v>
      </c>
      <c r="O115" s="50"/>
      <c r="P115" s="159">
        <f t="shared" si="1"/>
        <v>0</v>
      </c>
      <c r="Q115" s="159">
        <v>5.0000000000000002E-5</v>
      </c>
      <c r="R115" s="159">
        <f t="shared" si="2"/>
        <v>1E-4</v>
      </c>
      <c r="S115" s="159">
        <v>0</v>
      </c>
      <c r="T115" s="160">
        <f t="shared" si="3"/>
        <v>0</v>
      </c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R115" s="161" t="s">
        <v>220</v>
      </c>
      <c r="AT115" s="161" t="s">
        <v>216</v>
      </c>
      <c r="AU115" s="161" t="s">
        <v>82</v>
      </c>
      <c r="AY115" s="14" t="s">
        <v>115</v>
      </c>
      <c r="BE115" s="162">
        <f t="shared" si="4"/>
        <v>0</v>
      </c>
      <c r="BF115" s="162">
        <f t="shared" si="5"/>
        <v>0</v>
      </c>
      <c r="BG115" s="162">
        <f t="shared" si="6"/>
        <v>0</v>
      </c>
      <c r="BH115" s="162">
        <f t="shared" si="7"/>
        <v>0</v>
      </c>
      <c r="BI115" s="162">
        <f t="shared" si="8"/>
        <v>0</v>
      </c>
      <c r="BJ115" s="14" t="s">
        <v>80</v>
      </c>
      <c r="BK115" s="162">
        <f t="shared" si="9"/>
        <v>0</v>
      </c>
      <c r="BL115" s="14" t="s">
        <v>122</v>
      </c>
      <c r="BM115" s="161" t="s">
        <v>221</v>
      </c>
    </row>
    <row r="116" spans="1:65" s="2" customFormat="1" ht="16.5" customHeight="1">
      <c r="A116" s="29"/>
      <c r="B116" s="149"/>
      <c r="C116" s="163" t="s">
        <v>222</v>
      </c>
      <c r="D116" s="163" t="s">
        <v>216</v>
      </c>
      <c r="E116" s="164" t="s">
        <v>223</v>
      </c>
      <c r="F116" s="165" t="s">
        <v>224</v>
      </c>
      <c r="G116" s="166" t="s">
        <v>121</v>
      </c>
      <c r="H116" s="167">
        <v>2</v>
      </c>
      <c r="I116" s="168"/>
      <c r="J116" s="169">
        <f t="shared" si="0"/>
        <v>0</v>
      </c>
      <c r="K116" s="165" t="s">
        <v>3</v>
      </c>
      <c r="L116" s="170"/>
      <c r="M116" s="171" t="s">
        <v>3</v>
      </c>
      <c r="N116" s="172" t="s">
        <v>45</v>
      </c>
      <c r="O116" s="50"/>
      <c r="P116" s="159">
        <f t="shared" si="1"/>
        <v>0</v>
      </c>
      <c r="Q116" s="159">
        <v>5.0000000000000002E-5</v>
      </c>
      <c r="R116" s="159">
        <f t="shared" si="2"/>
        <v>1E-4</v>
      </c>
      <c r="S116" s="159">
        <v>0</v>
      </c>
      <c r="T116" s="160">
        <f t="shared" si="3"/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R116" s="161" t="s">
        <v>220</v>
      </c>
      <c r="AT116" s="161" t="s">
        <v>216</v>
      </c>
      <c r="AU116" s="161" t="s">
        <v>82</v>
      </c>
      <c r="AY116" s="14" t="s">
        <v>115</v>
      </c>
      <c r="BE116" s="162">
        <f t="shared" si="4"/>
        <v>0</v>
      </c>
      <c r="BF116" s="162">
        <f t="shared" si="5"/>
        <v>0</v>
      </c>
      <c r="BG116" s="162">
        <f t="shared" si="6"/>
        <v>0</v>
      </c>
      <c r="BH116" s="162">
        <f t="shared" si="7"/>
        <v>0</v>
      </c>
      <c r="BI116" s="162">
        <f t="shared" si="8"/>
        <v>0</v>
      </c>
      <c r="BJ116" s="14" t="s">
        <v>80</v>
      </c>
      <c r="BK116" s="162">
        <f t="shared" si="9"/>
        <v>0</v>
      </c>
      <c r="BL116" s="14" t="s">
        <v>122</v>
      </c>
      <c r="BM116" s="161" t="s">
        <v>225</v>
      </c>
    </row>
    <row r="117" spans="1:65" s="2" customFormat="1" ht="21.75" customHeight="1">
      <c r="A117" s="29"/>
      <c r="B117" s="149"/>
      <c r="C117" s="150" t="s">
        <v>226</v>
      </c>
      <c r="D117" s="150" t="s">
        <v>118</v>
      </c>
      <c r="E117" s="151" t="s">
        <v>227</v>
      </c>
      <c r="F117" s="152" t="s">
        <v>228</v>
      </c>
      <c r="G117" s="153" t="s">
        <v>121</v>
      </c>
      <c r="H117" s="154">
        <v>1</v>
      </c>
      <c r="I117" s="155"/>
      <c r="J117" s="156">
        <f t="shared" si="0"/>
        <v>0</v>
      </c>
      <c r="K117" s="152" t="s">
        <v>127</v>
      </c>
      <c r="L117" s="30"/>
      <c r="M117" s="157" t="s">
        <v>3</v>
      </c>
      <c r="N117" s="158" t="s">
        <v>45</v>
      </c>
      <c r="O117" s="50"/>
      <c r="P117" s="159">
        <f t="shared" si="1"/>
        <v>0</v>
      </c>
      <c r="Q117" s="159">
        <v>0</v>
      </c>
      <c r="R117" s="159">
        <f t="shared" si="2"/>
        <v>0</v>
      </c>
      <c r="S117" s="159">
        <v>0</v>
      </c>
      <c r="T117" s="160">
        <f t="shared" si="3"/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61" t="s">
        <v>122</v>
      </c>
      <c r="AT117" s="161" t="s">
        <v>118</v>
      </c>
      <c r="AU117" s="161" t="s">
        <v>82</v>
      </c>
      <c r="AY117" s="14" t="s">
        <v>115</v>
      </c>
      <c r="BE117" s="162">
        <f t="shared" si="4"/>
        <v>0</v>
      </c>
      <c r="BF117" s="162">
        <f t="shared" si="5"/>
        <v>0</v>
      </c>
      <c r="BG117" s="162">
        <f t="shared" si="6"/>
        <v>0</v>
      </c>
      <c r="BH117" s="162">
        <f t="shared" si="7"/>
        <v>0</v>
      </c>
      <c r="BI117" s="162">
        <f t="shared" si="8"/>
        <v>0</v>
      </c>
      <c r="BJ117" s="14" t="s">
        <v>80</v>
      </c>
      <c r="BK117" s="162">
        <f t="shared" si="9"/>
        <v>0</v>
      </c>
      <c r="BL117" s="14" t="s">
        <v>122</v>
      </c>
      <c r="BM117" s="161" t="s">
        <v>229</v>
      </c>
    </row>
    <row r="118" spans="1:65" s="2" customFormat="1" ht="111.75" customHeight="1">
      <c r="A118" s="29"/>
      <c r="B118" s="149"/>
      <c r="C118" s="163" t="s">
        <v>230</v>
      </c>
      <c r="D118" s="163" t="s">
        <v>216</v>
      </c>
      <c r="E118" s="164" t="s">
        <v>231</v>
      </c>
      <c r="F118" s="165" t="s">
        <v>232</v>
      </c>
      <c r="G118" s="166" t="s">
        <v>182</v>
      </c>
      <c r="H118" s="167">
        <v>1</v>
      </c>
      <c r="I118" s="168"/>
      <c r="J118" s="169">
        <f t="shared" si="0"/>
        <v>0</v>
      </c>
      <c r="K118" s="165" t="s">
        <v>3</v>
      </c>
      <c r="L118" s="170"/>
      <c r="M118" s="171" t="s">
        <v>3</v>
      </c>
      <c r="N118" s="172" t="s">
        <v>45</v>
      </c>
      <c r="O118" s="50"/>
      <c r="P118" s="159">
        <f t="shared" si="1"/>
        <v>0</v>
      </c>
      <c r="Q118" s="159">
        <v>3.2799999999999999E-3</v>
      </c>
      <c r="R118" s="159">
        <f t="shared" si="2"/>
        <v>3.2799999999999999E-3</v>
      </c>
      <c r="S118" s="159">
        <v>0</v>
      </c>
      <c r="T118" s="160">
        <f t="shared" si="3"/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161" t="s">
        <v>220</v>
      </c>
      <c r="AT118" s="161" t="s">
        <v>216</v>
      </c>
      <c r="AU118" s="161" t="s">
        <v>82</v>
      </c>
      <c r="AY118" s="14" t="s">
        <v>115</v>
      </c>
      <c r="BE118" s="162">
        <f t="shared" si="4"/>
        <v>0</v>
      </c>
      <c r="BF118" s="162">
        <f t="shared" si="5"/>
        <v>0</v>
      </c>
      <c r="BG118" s="162">
        <f t="shared" si="6"/>
        <v>0</v>
      </c>
      <c r="BH118" s="162">
        <f t="shared" si="7"/>
        <v>0</v>
      </c>
      <c r="BI118" s="162">
        <f t="shared" si="8"/>
        <v>0</v>
      </c>
      <c r="BJ118" s="14" t="s">
        <v>80</v>
      </c>
      <c r="BK118" s="162">
        <f t="shared" si="9"/>
        <v>0</v>
      </c>
      <c r="BL118" s="14" t="s">
        <v>122</v>
      </c>
      <c r="BM118" s="161" t="s">
        <v>233</v>
      </c>
    </row>
    <row r="119" spans="1:65" s="2" customFormat="1" ht="21.75" customHeight="1">
      <c r="A119" s="29"/>
      <c r="B119" s="149"/>
      <c r="C119" s="150" t="s">
        <v>234</v>
      </c>
      <c r="D119" s="150" t="s">
        <v>118</v>
      </c>
      <c r="E119" s="151" t="s">
        <v>235</v>
      </c>
      <c r="F119" s="152" t="s">
        <v>236</v>
      </c>
      <c r="G119" s="153" t="s">
        <v>121</v>
      </c>
      <c r="H119" s="154">
        <v>2</v>
      </c>
      <c r="I119" s="155"/>
      <c r="J119" s="156">
        <f t="shared" si="0"/>
        <v>0</v>
      </c>
      <c r="K119" s="152" t="s">
        <v>127</v>
      </c>
      <c r="L119" s="30"/>
      <c r="M119" s="157" t="s">
        <v>3</v>
      </c>
      <c r="N119" s="158" t="s">
        <v>45</v>
      </c>
      <c r="O119" s="50"/>
      <c r="P119" s="159">
        <f t="shared" si="1"/>
        <v>0</v>
      </c>
      <c r="Q119" s="159">
        <v>0</v>
      </c>
      <c r="R119" s="159">
        <f t="shared" si="2"/>
        <v>0</v>
      </c>
      <c r="S119" s="159">
        <v>0</v>
      </c>
      <c r="T119" s="160">
        <f t="shared" si="3"/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61" t="s">
        <v>122</v>
      </c>
      <c r="AT119" s="161" t="s">
        <v>118</v>
      </c>
      <c r="AU119" s="161" t="s">
        <v>82</v>
      </c>
      <c r="AY119" s="14" t="s">
        <v>115</v>
      </c>
      <c r="BE119" s="162">
        <f t="shared" si="4"/>
        <v>0</v>
      </c>
      <c r="BF119" s="162">
        <f t="shared" si="5"/>
        <v>0</v>
      </c>
      <c r="BG119" s="162">
        <f t="shared" si="6"/>
        <v>0</v>
      </c>
      <c r="BH119" s="162">
        <f t="shared" si="7"/>
        <v>0</v>
      </c>
      <c r="BI119" s="162">
        <f t="shared" si="8"/>
        <v>0</v>
      </c>
      <c r="BJ119" s="14" t="s">
        <v>80</v>
      </c>
      <c r="BK119" s="162">
        <f t="shared" si="9"/>
        <v>0</v>
      </c>
      <c r="BL119" s="14" t="s">
        <v>122</v>
      </c>
      <c r="BM119" s="161" t="s">
        <v>237</v>
      </c>
    </row>
    <row r="120" spans="1:65" s="2" customFormat="1" ht="33" customHeight="1">
      <c r="A120" s="29"/>
      <c r="B120" s="149"/>
      <c r="C120" s="163" t="s">
        <v>238</v>
      </c>
      <c r="D120" s="163" t="s">
        <v>216</v>
      </c>
      <c r="E120" s="164" t="s">
        <v>239</v>
      </c>
      <c r="F120" s="165" t="s">
        <v>240</v>
      </c>
      <c r="G120" s="166" t="s">
        <v>121</v>
      </c>
      <c r="H120" s="167">
        <v>2</v>
      </c>
      <c r="I120" s="168"/>
      <c r="J120" s="169">
        <f t="shared" si="0"/>
        <v>0</v>
      </c>
      <c r="K120" s="165" t="s">
        <v>3</v>
      </c>
      <c r="L120" s="170"/>
      <c r="M120" s="171" t="s">
        <v>3</v>
      </c>
      <c r="N120" s="172" t="s">
        <v>45</v>
      </c>
      <c r="O120" s="50"/>
      <c r="P120" s="159">
        <f t="shared" si="1"/>
        <v>0</v>
      </c>
      <c r="Q120" s="159">
        <v>1.4E-3</v>
      </c>
      <c r="R120" s="159">
        <f t="shared" si="2"/>
        <v>2.8E-3</v>
      </c>
      <c r="S120" s="159">
        <v>0</v>
      </c>
      <c r="T120" s="160">
        <f t="shared" si="3"/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61" t="s">
        <v>220</v>
      </c>
      <c r="AT120" s="161" t="s">
        <v>216</v>
      </c>
      <c r="AU120" s="161" t="s">
        <v>82</v>
      </c>
      <c r="AY120" s="14" t="s">
        <v>115</v>
      </c>
      <c r="BE120" s="162">
        <f t="shared" si="4"/>
        <v>0</v>
      </c>
      <c r="BF120" s="162">
        <f t="shared" si="5"/>
        <v>0</v>
      </c>
      <c r="BG120" s="162">
        <f t="shared" si="6"/>
        <v>0</v>
      </c>
      <c r="BH120" s="162">
        <f t="shared" si="7"/>
        <v>0</v>
      </c>
      <c r="BI120" s="162">
        <f t="shared" si="8"/>
        <v>0</v>
      </c>
      <c r="BJ120" s="14" t="s">
        <v>80</v>
      </c>
      <c r="BK120" s="162">
        <f t="shared" si="9"/>
        <v>0</v>
      </c>
      <c r="BL120" s="14" t="s">
        <v>122</v>
      </c>
      <c r="BM120" s="161" t="s">
        <v>241</v>
      </c>
    </row>
    <row r="121" spans="1:65" s="2" customFormat="1" ht="21.75" customHeight="1">
      <c r="A121" s="29"/>
      <c r="B121" s="149"/>
      <c r="C121" s="150" t="s">
        <v>242</v>
      </c>
      <c r="D121" s="150" t="s">
        <v>118</v>
      </c>
      <c r="E121" s="151" t="s">
        <v>243</v>
      </c>
      <c r="F121" s="152" t="s">
        <v>244</v>
      </c>
      <c r="G121" s="153" t="s">
        <v>121</v>
      </c>
      <c r="H121" s="154">
        <v>2</v>
      </c>
      <c r="I121" s="155"/>
      <c r="J121" s="156">
        <f t="shared" si="0"/>
        <v>0</v>
      </c>
      <c r="K121" s="152" t="s">
        <v>127</v>
      </c>
      <c r="L121" s="30"/>
      <c r="M121" s="157" t="s">
        <v>3</v>
      </c>
      <c r="N121" s="158" t="s">
        <v>45</v>
      </c>
      <c r="O121" s="50"/>
      <c r="P121" s="159">
        <f t="shared" si="1"/>
        <v>0</v>
      </c>
      <c r="Q121" s="159">
        <v>0</v>
      </c>
      <c r="R121" s="159">
        <f t="shared" si="2"/>
        <v>0</v>
      </c>
      <c r="S121" s="159">
        <v>0</v>
      </c>
      <c r="T121" s="160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61" t="s">
        <v>122</v>
      </c>
      <c r="AT121" s="161" t="s">
        <v>118</v>
      </c>
      <c r="AU121" s="161" t="s">
        <v>82</v>
      </c>
      <c r="AY121" s="14" t="s">
        <v>115</v>
      </c>
      <c r="BE121" s="162">
        <f t="shared" si="4"/>
        <v>0</v>
      </c>
      <c r="BF121" s="162">
        <f t="shared" si="5"/>
        <v>0</v>
      </c>
      <c r="BG121" s="162">
        <f t="shared" si="6"/>
        <v>0</v>
      </c>
      <c r="BH121" s="162">
        <f t="shared" si="7"/>
        <v>0</v>
      </c>
      <c r="BI121" s="162">
        <f t="shared" si="8"/>
        <v>0</v>
      </c>
      <c r="BJ121" s="14" t="s">
        <v>80</v>
      </c>
      <c r="BK121" s="162">
        <f t="shared" si="9"/>
        <v>0</v>
      </c>
      <c r="BL121" s="14" t="s">
        <v>122</v>
      </c>
      <c r="BM121" s="161" t="s">
        <v>245</v>
      </c>
    </row>
    <row r="122" spans="1:65" s="2" customFormat="1" ht="21.75" customHeight="1">
      <c r="A122" s="29"/>
      <c r="B122" s="149"/>
      <c r="C122" s="163" t="s">
        <v>220</v>
      </c>
      <c r="D122" s="163" t="s">
        <v>216</v>
      </c>
      <c r="E122" s="164" t="s">
        <v>246</v>
      </c>
      <c r="F122" s="165" t="s">
        <v>247</v>
      </c>
      <c r="G122" s="166" t="s">
        <v>121</v>
      </c>
      <c r="H122" s="167">
        <v>1</v>
      </c>
      <c r="I122" s="168"/>
      <c r="J122" s="169">
        <f t="shared" si="0"/>
        <v>0</v>
      </c>
      <c r="K122" s="165" t="s">
        <v>3</v>
      </c>
      <c r="L122" s="170"/>
      <c r="M122" s="171" t="s">
        <v>3</v>
      </c>
      <c r="N122" s="172" t="s">
        <v>45</v>
      </c>
      <c r="O122" s="50"/>
      <c r="P122" s="159">
        <f t="shared" si="1"/>
        <v>0</v>
      </c>
      <c r="Q122" s="159">
        <v>3.2000000000000002E-3</v>
      </c>
      <c r="R122" s="159">
        <f t="shared" si="2"/>
        <v>3.2000000000000002E-3</v>
      </c>
      <c r="S122" s="159">
        <v>0</v>
      </c>
      <c r="T122" s="160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61" t="s">
        <v>220</v>
      </c>
      <c r="AT122" s="161" t="s">
        <v>216</v>
      </c>
      <c r="AU122" s="161" t="s">
        <v>82</v>
      </c>
      <c r="AY122" s="14" t="s">
        <v>115</v>
      </c>
      <c r="BE122" s="162">
        <f t="shared" si="4"/>
        <v>0</v>
      </c>
      <c r="BF122" s="162">
        <f t="shared" si="5"/>
        <v>0</v>
      </c>
      <c r="BG122" s="162">
        <f t="shared" si="6"/>
        <v>0</v>
      </c>
      <c r="BH122" s="162">
        <f t="shared" si="7"/>
        <v>0</v>
      </c>
      <c r="BI122" s="162">
        <f t="shared" si="8"/>
        <v>0</v>
      </c>
      <c r="BJ122" s="14" t="s">
        <v>80</v>
      </c>
      <c r="BK122" s="162">
        <f t="shared" si="9"/>
        <v>0</v>
      </c>
      <c r="BL122" s="14" t="s">
        <v>122</v>
      </c>
      <c r="BM122" s="161" t="s">
        <v>248</v>
      </c>
    </row>
    <row r="123" spans="1:65" s="2" customFormat="1" ht="55.5" customHeight="1">
      <c r="A123" s="29"/>
      <c r="B123" s="149"/>
      <c r="C123" s="163" t="s">
        <v>249</v>
      </c>
      <c r="D123" s="163" t="s">
        <v>216</v>
      </c>
      <c r="E123" s="164" t="s">
        <v>250</v>
      </c>
      <c r="F123" s="165" t="s">
        <v>251</v>
      </c>
      <c r="G123" s="166" t="s">
        <v>121</v>
      </c>
      <c r="H123" s="167">
        <v>1</v>
      </c>
      <c r="I123" s="168"/>
      <c r="J123" s="169">
        <f t="shared" si="0"/>
        <v>0</v>
      </c>
      <c r="K123" s="165" t="s">
        <v>3</v>
      </c>
      <c r="L123" s="170"/>
      <c r="M123" s="171" t="s">
        <v>3</v>
      </c>
      <c r="N123" s="172" t="s">
        <v>45</v>
      </c>
      <c r="O123" s="50"/>
      <c r="P123" s="159">
        <f t="shared" si="1"/>
        <v>0</v>
      </c>
      <c r="Q123" s="159">
        <v>3.2000000000000002E-3</v>
      </c>
      <c r="R123" s="159">
        <f t="shared" si="2"/>
        <v>3.2000000000000002E-3</v>
      </c>
      <c r="S123" s="159">
        <v>0</v>
      </c>
      <c r="T123" s="160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61" t="s">
        <v>220</v>
      </c>
      <c r="AT123" s="161" t="s">
        <v>216</v>
      </c>
      <c r="AU123" s="161" t="s">
        <v>82</v>
      </c>
      <c r="AY123" s="14" t="s">
        <v>115</v>
      </c>
      <c r="BE123" s="162">
        <f t="shared" si="4"/>
        <v>0</v>
      </c>
      <c r="BF123" s="162">
        <f t="shared" si="5"/>
        <v>0</v>
      </c>
      <c r="BG123" s="162">
        <f t="shared" si="6"/>
        <v>0</v>
      </c>
      <c r="BH123" s="162">
        <f t="shared" si="7"/>
        <v>0</v>
      </c>
      <c r="BI123" s="162">
        <f t="shared" si="8"/>
        <v>0</v>
      </c>
      <c r="BJ123" s="14" t="s">
        <v>80</v>
      </c>
      <c r="BK123" s="162">
        <f t="shared" si="9"/>
        <v>0</v>
      </c>
      <c r="BL123" s="14" t="s">
        <v>122</v>
      </c>
      <c r="BM123" s="161" t="s">
        <v>252</v>
      </c>
    </row>
    <row r="124" spans="1:65" s="2" customFormat="1" ht="21.75" customHeight="1">
      <c r="A124" s="29"/>
      <c r="B124" s="149"/>
      <c r="C124" s="150" t="s">
        <v>253</v>
      </c>
      <c r="D124" s="150" t="s">
        <v>118</v>
      </c>
      <c r="E124" s="151" t="s">
        <v>254</v>
      </c>
      <c r="F124" s="152" t="s">
        <v>255</v>
      </c>
      <c r="G124" s="153" t="s">
        <v>121</v>
      </c>
      <c r="H124" s="154">
        <v>1</v>
      </c>
      <c r="I124" s="155"/>
      <c r="J124" s="156">
        <f t="shared" si="0"/>
        <v>0</v>
      </c>
      <c r="K124" s="152" t="s">
        <v>127</v>
      </c>
      <c r="L124" s="30"/>
      <c r="M124" s="157" t="s">
        <v>3</v>
      </c>
      <c r="N124" s="158" t="s">
        <v>45</v>
      </c>
      <c r="O124" s="50"/>
      <c r="P124" s="159">
        <f t="shared" si="1"/>
        <v>0</v>
      </c>
      <c r="Q124" s="159">
        <v>1.15E-3</v>
      </c>
      <c r="R124" s="159">
        <f t="shared" si="2"/>
        <v>1.15E-3</v>
      </c>
      <c r="S124" s="159">
        <v>0</v>
      </c>
      <c r="T124" s="160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61" t="s">
        <v>122</v>
      </c>
      <c r="AT124" s="161" t="s">
        <v>118</v>
      </c>
      <c r="AU124" s="161" t="s">
        <v>82</v>
      </c>
      <c r="AY124" s="14" t="s">
        <v>115</v>
      </c>
      <c r="BE124" s="162">
        <f t="shared" si="4"/>
        <v>0</v>
      </c>
      <c r="BF124" s="162">
        <f t="shared" si="5"/>
        <v>0</v>
      </c>
      <c r="BG124" s="162">
        <f t="shared" si="6"/>
        <v>0</v>
      </c>
      <c r="BH124" s="162">
        <f t="shared" si="7"/>
        <v>0</v>
      </c>
      <c r="BI124" s="162">
        <f t="shared" si="8"/>
        <v>0</v>
      </c>
      <c r="BJ124" s="14" t="s">
        <v>80</v>
      </c>
      <c r="BK124" s="162">
        <f t="shared" si="9"/>
        <v>0</v>
      </c>
      <c r="BL124" s="14" t="s">
        <v>122</v>
      </c>
      <c r="BM124" s="161" t="s">
        <v>256</v>
      </c>
    </row>
    <row r="125" spans="1:65" s="2" customFormat="1" ht="16.5" customHeight="1">
      <c r="A125" s="29"/>
      <c r="B125" s="149"/>
      <c r="C125" s="150" t="s">
        <v>257</v>
      </c>
      <c r="D125" s="150" t="s">
        <v>118</v>
      </c>
      <c r="E125" s="151" t="s">
        <v>258</v>
      </c>
      <c r="F125" s="152" t="s">
        <v>259</v>
      </c>
      <c r="G125" s="153" t="s">
        <v>182</v>
      </c>
      <c r="H125" s="154">
        <v>1</v>
      </c>
      <c r="I125" s="155"/>
      <c r="J125" s="156">
        <f t="shared" si="0"/>
        <v>0</v>
      </c>
      <c r="K125" s="152" t="s">
        <v>3</v>
      </c>
      <c r="L125" s="30"/>
      <c r="M125" s="157" t="s">
        <v>3</v>
      </c>
      <c r="N125" s="158" t="s">
        <v>45</v>
      </c>
      <c r="O125" s="50"/>
      <c r="P125" s="159">
        <f t="shared" si="1"/>
        <v>0</v>
      </c>
      <c r="Q125" s="159">
        <v>1.15E-3</v>
      </c>
      <c r="R125" s="159">
        <f t="shared" si="2"/>
        <v>1.15E-3</v>
      </c>
      <c r="S125" s="159">
        <v>0</v>
      </c>
      <c r="T125" s="160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1" t="s">
        <v>122</v>
      </c>
      <c r="AT125" s="161" t="s">
        <v>118</v>
      </c>
      <c r="AU125" s="161" t="s">
        <v>82</v>
      </c>
      <c r="AY125" s="14" t="s">
        <v>115</v>
      </c>
      <c r="BE125" s="162">
        <f t="shared" si="4"/>
        <v>0</v>
      </c>
      <c r="BF125" s="162">
        <f t="shared" si="5"/>
        <v>0</v>
      </c>
      <c r="BG125" s="162">
        <f t="shared" si="6"/>
        <v>0</v>
      </c>
      <c r="BH125" s="162">
        <f t="shared" si="7"/>
        <v>0</v>
      </c>
      <c r="BI125" s="162">
        <f t="shared" si="8"/>
        <v>0</v>
      </c>
      <c r="BJ125" s="14" t="s">
        <v>80</v>
      </c>
      <c r="BK125" s="162">
        <f t="shared" si="9"/>
        <v>0</v>
      </c>
      <c r="BL125" s="14" t="s">
        <v>122</v>
      </c>
      <c r="BM125" s="161" t="s">
        <v>260</v>
      </c>
    </row>
    <row r="126" spans="1:65" s="2" customFormat="1" ht="33" customHeight="1">
      <c r="A126" s="29"/>
      <c r="B126" s="149"/>
      <c r="C126" s="150" t="s">
        <v>261</v>
      </c>
      <c r="D126" s="150" t="s">
        <v>118</v>
      </c>
      <c r="E126" s="151" t="s">
        <v>262</v>
      </c>
      <c r="F126" s="152" t="s">
        <v>263</v>
      </c>
      <c r="G126" s="153" t="s">
        <v>264</v>
      </c>
      <c r="H126" s="154">
        <v>0.15</v>
      </c>
      <c r="I126" s="155"/>
      <c r="J126" s="156">
        <f t="shared" si="0"/>
        <v>0</v>
      </c>
      <c r="K126" s="152" t="s">
        <v>127</v>
      </c>
      <c r="L126" s="30"/>
      <c r="M126" s="157" t="s">
        <v>3</v>
      </c>
      <c r="N126" s="158" t="s">
        <v>45</v>
      </c>
      <c r="O126" s="50"/>
      <c r="P126" s="159">
        <f t="shared" si="1"/>
        <v>0</v>
      </c>
      <c r="Q126" s="159">
        <v>0</v>
      </c>
      <c r="R126" s="159">
        <f t="shared" si="2"/>
        <v>0</v>
      </c>
      <c r="S126" s="159">
        <v>0</v>
      </c>
      <c r="T126" s="160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1" t="s">
        <v>122</v>
      </c>
      <c r="AT126" s="161" t="s">
        <v>118</v>
      </c>
      <c r="AU126" s="161" t="s">
        <v>82</v>
      </c>
      <c r="AY126" s="14" t="s">
        <v>115</v>
      </c>
      <c r="BE126" s="162">
        <f t="shared" si="4"/>
        <v>0</v>
      </c>
      <c r="BF126" s="162">
        <f t="shared" si="5"/>
        <v>0</v>
      </c>
      <c r="BG126" s="162">
        <f t="shared" si="6"/>
        <v>0</v>
      </c>
      <c r="BH126" s="162">
        <f t="shared" si="7"/>
        <v>0</v>
      </c>
      <c r="BI126" s="162">
        <f t="shared" si="8"/>
        <v>0</v>
      </c>
      <c r="BJ126" s="14" t="s">
        <v>80</v>
      </c>
      <c r="BK126" s="162">
        <f t="shared" si="9"/>
        <v>0</v>
      </c>
      <c r="BL126" s="14" t="s">
        <v>122</v>
      </c>
      <c r="BM126" s="161" t="s">
        <v>265</v>
      </c>
    </row>
    <row r="127" spans="1:65" s="12" customFormat="1" ht="22.9" customHeight="1">
      <c r="B127" s="136"/>
      <c r="D127" s="137" t="s">
        <v>73</v>
      </c>
      <c r="E127" s="147" t="s">
        <v>266</v>
      </c>
      <c r="F127" s="147" t="s">
        <v>267</v>
      </c>
      <c r="I127" s="139"/>
      <c r="J127" s="148">
        <f>BK127</f>
        <v>0</v>
      </c>
      <c r="L127" s="136"/>
      <c r="M127" s="141"/>
      <c r="N127" s="142"/>
      <c r="O127" s="142"/>
      <c r="P127" s="143">
        <f>SUM(P128:P129)</f>
        <v>0</v>
      </c>
      <c r="Q127" s="142"/>
      <c r="R127" s="143">
        <f>SUM(R128:R129)</f>
        <v>2.2699999999999999E-3</v>
      </c>
      <c r="S127" s="142"/>
      <c r="T127" s="144">
        <f>SUM(T128:T129)</f>
        <v>0</v>
      </c>
      <c r="AR127" s="137" t="s">
        <v>82</v>
      </c>
      <c r="AT127" s="145" t="s">
        <v>73</v>
      </c>
      <c r="AU127" s="145" t="s">
        <v>80</v>
      </c>
      <c r="AY127" s="137" t="s">
        <v>115</v>
      </c>
      <c r="BK127" s="146">
        <f>SUM(BK128:BK129)</f>
        <v>0</v>
      </c>
    </row>
    <row r="128" spans="1:65" s="2" customFormat="1" ht="21.75" customHeight="1">
      <c r="A128" s="29"/>
      <c r="B128" s="149"/>
      <c r="C128" s="150" t="s">
        <v>268</v>
      </c>
      <c r="D128" s="150" t="s">
        <v>118</v>
      </c>
      <c r="E128" s="151" t="s">
        <v>269</v>
      </c>
      <c r="F128" s="152" t="s">
        <v>270</v>
      </c>
      <c r="G128" s="153" t="s">
        <v>126</v>
      </c>
      <c r="H128" s="154">
        <v>40</v>
      </c>
      <c r="I128" s="155"/>
      <c r="J128" s="156">
        <f>ROUND(I128*H128,2)</f>
        <v>0</v>
      </c>
      <c r="K128" s="152" t="s">
        <v>127</v>
      </c>
      <c r="L128" s="30"/>
      <c r="M128" s="157" t="s">
        <v>3</v>
      </c>
      <c r="N128" s="158" t="s">
        <v>45</v>
      </c>
      <c r="O128" s="50"/>
      <c r="P128" s="159">
        <f>O128*H128</f>
        <v>0</v>
      </c>
      <c r="Q128" s="159">
        <v>5.0000000000000002E-5</v>
      </c>
      <c r="R128" s="159">
        <f>Q128*H128</f>
        <v>2E-3</v>
      </c>
      <c r="S128" s="159">
        <v>0</v>
      </c>
      <c r="T128" s="160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1" t="s">
        <v>122</v>
      </c>
      <c r="AT128" s="161" t="s">
        <v>118</v>
      </c>
      <c r="AU128" s="161" t="s">
        <v>82</v>
      </c>
      <c r="AY128" s="14" t="s">
        <v>115</v>
      </c>
      <c r="BE128" s="162">
        <f>IF(N128="základní",J128,0)</f>
        <v>0</v>
      </c>
      <c r="BF128" s="162">
        <f>IF(N128="snížená",J128,0)</f>
        <v>0</v>
      </c>
      <c r="BG128" s="162">
        <f>IF(N128="zákl. přenesená",J128,0)</f>
        <v>0</v>
      </c>
      <c r="BH128" s="162">
        <f>IF(N128="sníž. přenesená",J128,0)</f>
        <v>0</v>
      </c>
      <c r="BI128" s="162">
        <f>IF(N128="nulová",J128,0)</f>
        <v>0</v>
      </c>
      <c r="BJ128" s="14" t="s">
        <v>80</v>
      </c>
      <c r="BK128" s="162">
        <f>ROUND(I128*H128,2)</f>
        <v>0</v>
      </c>
      <c r="BL128" s="14" t="s">
        <v>122</v>
      </c>
      <c r="BM128" s="161" t="s">
        <v>271</v>
      </c>
    </row>
    <row r="129" spans="1:65" s="2" customFormat="1" ht="33" customHeight="1">
      <c r="A129" s="29"/>
      <c r="B129" s="149"/>
      <c r="C129" s="150" t="s">
        <v>272</v>
      </c>
      <c r="D129" s="150" t="s">
        <v>118</v>
      </c>
      <c r="E129" s="151" t="s">
        <v>273</v>
      </c>
      <c r="F129" s="152" t="s">
        <v>274</v>
      </c>
      <c r="G129" s="153" t="s">
        <v>126</v>
      </c>
      <c r="H129" s="154">
        <v>3</v>
      </c>
      <c r="I129" s="155"/>
      <c r="J129" s="156">
        <f>ROUND(I129*H129,2)</f>
        <v>0</v>
      </c>
      <c r="K129" s="152" t="s">
        <v>127</v>
      </c>
      <c r="L129" s="30"/>
      <c r="M129" s="173" t="s">
        <v>3</v>
      </c>
      <c r="N129" s="174" t="s">
        <v>45</v>
      </c>
      <c r="O129" s="175"/>
      <c r="P129" s="176">
        <f>O129*H129</f>
        <v>0</v>
      </c>
      <c r="Q129" s="176">
        <v>9.0000000000000006E-5</v>
      </c>
      <c r="R129" s="176">
        <f>Q129*H129</f>
        <v>2.7E-4</v>
      </c>
      <c r="S129" s="176">
        <v>0</v>
      </c>
      <c r="T129" s="177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1" t="s">
        <v>122</v>
      </c>
      <c r="AT129" s="161" t="s">
        <v>118</v>
      </c>
      <c r="AU129" s="161" t="s">
        <v>82</v>
      </c>
      <c r="AY129" s="14" t="s">
        <v>115</v>
      </c>
      <c r="BE129" s="162">
        <f>IF(N129="základní",J129,0)</f>
        <v>0</v>
      </c>
      <c r="BF129" s="162">
        <f>IF(N129="snížená",J129,0)</f>
        <v>0</v>
      </c>
      <c r="BG129" s="162">
        <f>IF(N129="zákl. přenesená",J129,0)</f>
        <v>0</v>
      </c>
      <c r="BH129" s="162">
        <f>IF(N129="sníž. přenesená",J129,0)</f>
        <v>0</v>
      </c>
      <c r="BI129" s="162">
        <f>IF(N129="nulová",J129,0)</f>
        <v>0</v>
      </c>
      <c r="BJ129" s="14" t="s">
        <v>80</v>
      </c>
      <c r="BK129" s="162">
        <f>ROUND(I129*H129,2)</f>
        <v>0</v>
      </c>
      <c r="BL129" s="14" t="s">
        <v>122</v>
      </c>
      <c r="BM129" s="161" t="s">
        <v>275</v>
      </c>
    </row>
    <row r="130" spans="1:65" s="2" customFormat="1" ht="6.95" customHeight="1">
      <c r="A130" s="29"/>
      <c r="B130" s="39"/>
      <c r="C130" s="40"/>
      <c r="D130" s="40"/>
      <c r="E130" s="40"/>
      <c r="F130" s="40"/>
      <c r="G130" s="40"/>
      <c r="H130" s="40"/>
      <c r="I130" s="109"/>
      <c r="J130" s="40"/>
      <c r="K130" s="40"/>
      <c r="L130" s="30"/>
      <c r="M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</sheetData>
  <autoFilter ref="C87:K129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D.1.4.2 - Plynová zařízení</vt:lpstr>
      <vt:lpstr>'D.1.4.2 - Plynová zařízení'!Názvy_tisku</vt:lpstr>
      <vt:lpstr>'Rekapitulace stavby'!Názvy_tisku</vt:lpstr>
      <vt:lpstr>'D.1.4.2 - Plynová zařízení'!Oblast_tisku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PC-JIRI\IC 60145277</dc:creator>
  <cp:lastModifiedBy>Hlaváček Martin</cp:lastModifiedBy>
  <dcterms:created xsi:type="dcterms:W3CDTF">2020-07-10T13:23:21Z</dcterms:created>
  <dcterms:modified xsi:type="dcterms:W3CDTF">2020-08-14T07:44:19Z</dcterms:modified>
</cp:coreProperties>
</file>